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415" windowHeight="5385" activeTab="0"/>
  </bookViews>
  <sheets>
    <sheet name="Sep 2022" sheetId="1" r:id="rId1"/>
  </sheets>
  <externalReferences>
    <externalReference r:id="rId4"/>
  </externalReferences>
  <definedNames>
    <definedName name="OLE_LINK1" localSheetId="0">'Sep 2022'!$C$257</definedName>
    <definedName name="OLE_LINK2" localSheetId="0">'Sep 2022'!#REF!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6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Non Interest Income means Operating income</t>
        </r>
      </text>
    </comment>
    <comment ref="B26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Operating Profit refers to Profit Before Tax</t>
        </r>
      </text>
    </comment>
    <comment ref="B26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Total Deposits plus total loans divided by total no of employees</t>
        </r>
      </text>
    </comment>
  </commentList>
</comments>
</file>

<file path=xl/sharedStrings.xml><?xml version="1.0" encoding="utf-8"?>
<sst xmlns="http://schemas.openxmlformats.org/spreadsheetml/2006/main" count="436" uniqueCount="281">
  <si>
    <t xml:space="preserve">CURRENCY </t>
  </si>
  <si>
    <t xml:space="preserve">Liquid Foreign Currency Holdings (Up to one week) </t>
  </si>
  <si>
    <t xml:space="preserve">Nu. In millions </t>
  </si>
  <si>
    <t xml:space="preserve">3 = 1 - 2 </t>
  </si>
  <si>
    <t xml:space="preserve">6 = 4 - 5 </t>
  </si>
  <si>
    <t xml:space="preserve">7 = 3 + 6 </t>
  </si>
  <si>
    <t>USD</t>
  </si>
  <si>
    <t>GBP</t>
  </si>
  <si>
    <t xml:space="preserve">S. No </t>
  </si>
  <si>
    <t xml:space="preserve">Total Tier 1 Capital </t>
  </si>
  <si>
    <t>a.</t>
  </si>
  <si>
    <t>Paid-Up Capital</t>
  </si>
  <si>
    <t>b.</t>
  </si>
  <si>
    <t xml:space="preserve">General Reserves </t>
  </si>
  <si>
    <t>c.</t>
  </si>
  <si>
    <t>Share Premium Account</t>
  </si>
  <si>
    <t>d.</t>
  </si>
  <si>
    <t xml:space="preserve">Retained Earnings </t>
  </si>
  <si>
    <t xml:space="preserve">Less:- </t>
  </si>
  <si>
    <t>e.</t>
  </si>
  <si>
    <t xml:space="preserve">S.no. </t>
  </si>
  <si>
    <t>Tier II Capital</t>
  </si>
  <si>
    <t>Capital Reserve</t>
  </si>
  <si>
    <t>Fixed Assets Revaluation Reserve</t>
  </si>
  <si>
    <t>Exchange Fluctuation Reserve</t>
  </si>
  <si>
    <t>Investment Fluctuation Reserve</t>
  </si>
  <si>
    <t>Research and Development Fund</t>
  </si>
  <si>
    <t>General Provision</t>
  </si>
  <si>
    <t>g.</t>
  </si>
  <si>
    <t>Capital Grants</t>
  </si>
  <si>
    <t>h.</t>
  </si>
  <si>
    <t>Subordinated Debt</t>
  </si>
  <si>
    <t xml:space="preserve">Assets </t>
  </si>
  <si>
    <t xml:space="preserve">% </t>
  </si>
  <si>
    <t xml:space="preserve">Weighted Asset </t>
  </si>
  <si>
    <t>Zero-Risk Weighted Assets</t>
  </si>
  <si>
    <t>20% Risk Weighted Assets</t>
  </si>
  <si>
    <t>50% Risk Weighted Assets</t>
  </si>
  <si>
    <t>150% Risk weighted Assets</t>
  </si>
  <si>
    <t>Core CAR</t>
  </si>
  <si>
    <t xml:space="preserve">Of which CCyB (if applicable) expressed as % of RWA </t>
  </si>
  <si>
    <t>Of which SCR (if applicable) expressed as % of Sectoral RWA</t>
  </si>
  <si>
    <t>i.</t>
  </si>
  <si>
    <t xml:space="preserve">Sector 1 </t>
  </si>
  <si>
    <t>ii.</t>
  </si>
  <si>
    <t xml:space="preserve">Sector 2 </t>
  </si>
  <si>
    <t>iii.</t>
  </si>
  <si>
    <t xml:space="preserve">Sector 3 </t>
  </si>
  <si>
    <t xml:space="preserve">CAR </t>
  </si>
  <si>
    <t>Leverage ratio</t>
  </si>
  <si>
    <t>Tier 1 Capital</t>
  </si>
  <si>
    <t xml:space="preserve">Of which Counter-Cyclical Capital Buffer (CCyB) (if applicable) </t>
  </si>
  <si>
    <t xml:space="preserve">Of which Sectoral Capital Requirements (SCR) (if applicable) </t>
  </si>
  <si>
    <t>Tier 2 Capital</t>
  </si>
  <si>
    <t>Total qualifying capital</t>
  </si>
  <si>
    <t>S.no</t>
  </si>
  <si>
    <t>Sector</t>
  </si>
  <si>
    <t xml:space="preserve">Total Loans </t>
  </si>
  <si>
    <t xml:space="preserve">NPL </t>
  </si>
  <si>
    <t xml:space="preserve">Agriculture </t>
  </si>
  <si>
    <t xml:space="preserve">Manufacturing/Industry </t>
  </si>
  <si>
    <t xml:space="preserve">Service &amp; Tourism  </t>
  </si>
  <si>
    <t xml:space="preserve">Trade &amp; Commerce </t>
  </si>
  <si>
    <t xml:space="preserve">Housing </t>
  </si>
  <si>
    <t xml:space="preserve">Transport </t>
  </si>
  <si>
    <t>Personal Loan</t>
  </si>
  <si>
    <t xml:space="preserve">Education Loan </t>
  </si>
  <si>
    <t xml:space="preserve">Loan Against Term Deposit </t>
  </si>
  <si>
    <t>k.</t>
  </si>
  <si>
    <t xml:space="preserve">Loans to FI(s) </t>
  </si>
  <si>
    <t xml:space="preserve">Infrastructure Loan </t>
  </si>
  <si>
    <t>m.</t>
  </si>
  <si>
    <t xml:space="preserve">Staff loan (incentive) </t>
  </si>
  <si>
    <t>n.</t>
  </si>
  <si>
    <t xml:space="preserve">Loans to Govt. Owned Corporation </t>
  </si>
  <si>
    <t>o.</t>
  </si>
  <si>
    <t xml:space="preserve">Consumer Loan (GE) </t>
  </si>
  <si>
    <t>Counter-party</t>
  </si>
  <si>
    <t xml:space="preserve">Overdrafts </t>
  </si>
  <si>
    <t>Government</t>
  </si>
  <si>
    <t>Government Corporations</t>
  </si>
  <si>
    <t>Public Companies</t>
  </si>
  <si>
    <t>Private Companies</t>
  </si>
  <si>
    <t>Individuals</t>
  </si>
  <si>
    <t>Commercial Banks</t>
  </si>
  <si>
    <t>Non-Bank Financial Institutions</t>
  </si>
  <si>
    <t xml:space="preserve">Term Loans </t>
  </si>
  <si>
    <t xml:space="preserve">1-30 days </t>
  </si>
  <si>
    <t xml:space="preserve">31 to 90 days </t>
  </si>
  <si>
    <t xml:space="preserve">91-180 days </t>
  </si>
  <si>
    <t xml:space="preserve">181-270 days </t>
  </si>
  <si>
    <t xml:space="preserve">271-365 days </t>
  </si>
  <si>
    <t xml:space="preserve">Over 1 year </t>
  </si>
  <si>
    <t xml:space="preserve">Total </t>
  </si>
  <si>
    <t xml:space="preserve">Investment securities </t>
  </si>
  <si>
    <t xml:space="preserve">Loans &amp; advances to banks </t>
  </si>
  <si>
    <t xml:space="preserve">Loans &amp; advances to customers </t>
  </si>
  <si>
    <t xml:space="preserve">Other assets </t>
  </si>
  <si>
    <t xml:space="preserve">TOTAL </t>
  </si>
  <si>
    <t>Amounts owed to other banks</t>
  </si>
  <si>
    <t>Demand deposits</t>
  </si>
  <si>
    <t>Savings deposits</t>
  </si>
  <si>
    <t>Time deposits</t>
  </si>
  <si>
    <t>Bonds &amp; other negotiable instruments</t>
  </si>
  <si>
    <t xml:space="preserve">Other </t>
  </si>
  <si>
    <t>Time to re-pricing</t>
  </si>
  <si>
    <t>Non-interest bearing</t>
  </si>
  <si>
    <t>Total</t>
  </si>
  <si>
    <t>0-3 Months</t>
  </si>
  <si>
    <t>3- 6 Months</t>
  </si>
  <si>
    <t>6-12 months</t>
  </si>
  <si>
    <t>More than 12 months</t>
  </si>
  <si>
    <t xml:space="preserve">Cash and Balances with Banks </t>
  </si>
  <si>
    <t xml:space="preserve">Treasury Bills </t>
  </si>
  <si>
    <t xml:space="preserve">Loans and Advances </t>
  </si>
  <si>
    <t>Investment securities</t>
  </si>
  <si>
    <t>Other Assets</t>
  </si>
  <si>
    <t>Total financial assets</t>
  </si>
  <si>
    <t xml:space="preserve">Liabilities  </t>
  </si>
  <si>
    <t xml:space="preserve">Deposits </t>
  </si>
  <si>
    <t>Borrowings</t>
  </si>
  <si>
    <t>Other Liabilities</t>
  </si>
  <si>
    <t>Total financial liabilities</t>
  </si>
  <si>
    <t>Total interest Re-pricing gap</t>
  </si>
  <si>
    <t xml:space="preserve">Amount of NPLs (Gross) </t>
  </si>
  <si>
    <t>Substandard</t>
  </si>
  <si>
    <t xml:space="preserve">Doubtful </t>
  </si>
  <si>
    <t>Loss</t>
  </si>
  <si>
    <t>Specific Provisions</t>
  </si>
  <si>
    <t xml:space="preserve">Interest-in-Suspense </t>
  </si>
  <si>
    <t>Net NPLS</t>
  </si>
  <si>
    <t xml:space="preserve">Gross NPLs to Gross Loans </t>
  </si>
  <si>
    <t xml:space="preserve">Net NPLs to Net loans </t>
  </si>
  <si>
    <t>General Provisions</t>
  </si>
  <si>
    <t>Standard</t>
  </si>
  <si>
    <t>Watch</t>
  </si>
  <si>
    <t xml:space="preserve">S.no </t>
  </si>
  <si>
    <t>RMA Securities</t>
  </si>
  <si>
    <t>RGOB Bonds/Securities</t>
  </si>
  <si>
    <t>Corporate Bonds</t>
  </si>
  <si>
    <t>Others</t>
  </si>
  <si>
    <t>Sub-total</t>
  </si>
  <si>
    <t xml:space="preserve">Equity Investments </t>
  </si>
  <si>
    <t>Less</t>
  </si>
  <si>
    <t>Fixed Assets</t>
  </si>
  <si>
    <t>Fixed Assets (Gross)</t>
  </si>
  <si>
    <t>Accumulated Depreciation</t>
  </si>
  <si>
    <t>Fixed Assets (Net Book Value)</t>
  </si>
  <si>
    <t xml:space="preserve">Domestic </t>
  </si>
  <si>
    <t xml:space="preserve">India </t>
  </si>
  <si>
    <t>Demand deposits held with other  banks</t>
  </si>
  <si>
    <t>Time deposits held with other  banks</t>
  </si>
  <si>
    <t xml:space="preserve">Particular </t>
  </si>
  <si>
    <t>Secured Loans</t>
  </si>
  <si>
    <t>Loans secured by physical/ real estate collateral</t>
  </si>
  <si>
    <t>Loans secured by financial collateral</t>
  </si>
  <si>
    <t>Loans secured by guarantees</t>
  </si>
  <si>
    <t>Unsecured Loans</t>
  </si>
  <si>
    <t>Total Loans</t>
  </si>
  <si>
    <t xml:space="preserve">S. no </t>
  </si>
  <si>
    <t xml:space="preserve">Ratio </t>
  </si>
  <si>
    <t>Non-interest income as a percentage of Average Assets</t>
  </si>
  <si>
    <t>Operating Profit as a percentage of Average Assets</t>
  </si>
  <si>
    <t>Return on Assets</t>
  </si>
  <si>
    <t xml:space="preserve">S.No </t>
  </si>
  <si>
    <t xml:space="preserve">Current Period (year for which disclosure is being made) </t>
  </si>
  <si>
    <t xml:space="preserve">Corresponding period of the previous year (COPPY) </t>
  </si>
  <si>
    <t xml:space="preserve">Reason  for  Penalty Imposed </t>
  </si>
  <si>
    <t xml:space="preserve">Penalty Imposed* </t>
  </si>
  <si>
    <t>No. of complaints pending at the beginning of the year</t>
  </si>
  <si>
    <t>No. of complaints received during the year</t>
  </si>
  <si>
    <t>No. of complaints redressed during the year</t>
  </si>
  <si>
    <t>No. of complaints pending at the end of the year</t>
  </si>
  <si>
    <t xml:space="preserve">Year </t>
  </si>
  <si>
    <t xml:space="preserve">Gross NPL </t>
  </si>
  <si>
    <t>Additional specific provisions</t>
  </si>
  <si>
    <t>Additional</t>
  </si>
  <si>
    <t>Required PCR</t>
  </si>
  <si>
    <t>Accretion to the buffer</t>
  </si>
  <si>
    <t>Countercyclical provisioning buffer (Stock)</t>
  </si>
  <si>
    <t xml:space="preserve">6= (60%* Col. 3) </t>
  </si>
  <si>
    <t xml:space="preserve">7 = (6-5-4) </t>
  </si>
  <si>
    <t>Particular</t>
  </si>
  <si>
    <t>Total loans to 10 largest borrowers</t>
  </si>
  <si>
    <t>As % of total Loans</t>
  </si>
  <si>
    <t>Total deposits of the 10 largest depositors</t>
  </si>
  <si>
    <t>As % of total deposits</t>
  </si>
  <si>
    <t>Five largest NPL accounts</t>
  </si>
  <si>
    <t>As % of total NPLs</t>
  </si>
  <si>
    <t>Cash in hand</t>
  </si>
  <si>
    <t>Govt. Securities</t>
  </si>
  <si>
    <t>Interest Income as a percentage of Average Assets</t>
  </si>
  <si>
    <t>On Demand</t>
  </si>
  <si>
    <t>Investment</t>
  </si>
  <si>
    <t>Marketable Securities (Interest Earning)</t>
  </si>
  <si>
    <t>Assets/Liabilities</t>
  </si>
  <si>
    <t>Net Mismatch in each Time Interval</t>
  </si>
  <si>
    <t xml:space="preserve">Cumulative Net Mismatch </t>
  </si>
  <si>
    <t>Other liabilities</t>
  </si>
  <si>
    <t>Assets/Liablities</t>
  </si>
  <si>
    <t>Net Mismatch in each Time interval</t>
  </si>
  <si>
    <t>Cumulative Net Mismatch</t>
  </si>
  <si>
    <t>100% Risk Weighted Assets</t>
  </si>
  <si>
    <t>Weight  Asset</t>
  </si>
  <si>
    <t xml:space="preserve"> Total</t>
  </si>
  <si>
    <t xml:space="preserve">b. </t>
  </si>
  <si>
    <t>Assets in Foreign Currency</t>
  </si>
  <si>
    <t>Liabilitie s in Foreign Currency</t>
  </si>
  <si>
    <t>Net Short Term Position</t>
  </si>
  <si>
    <t>Long Term Net Position</t>
  </si>
  <si>
    <t>OVERALL Net Position</t>
  </si>
  <si>
    <t>Overall Net Position*</t>
  </si>
  <si>
    <t>Liabilities in Foreign Currency</t>
  </si>
  <si>
    <t>Long Term Foreign Currency Holdings (More than one week)</t>
  </si>
  <si>
    <t>AUD</t>
  </si>
  <si>
    <t>Additional NPL</t>
  </si>
  <si>
    <t>(60% of Additional NPL</t>
  </si>
  <si>
    <t>Interest-In-Suspense A/C</t>
  </si>
  <si>
    <t>End  of Period</t>
  </si>
  <si>
    <t>Operational Risk</t>
  </si>
  <si>
    <t>CHF</t>
  </si>
  <si>
    <t xml:space="preserve">Sl. No </t>
  </si>
  <si>
    <t>Item 2: Tier 2 Capital and its sub-components (Million)</t>
  </si>
  <si>
    <t>Item 6: Loans (Over-drafts and term loans) by type of counter-party (Million)</t>
  </si>
  <si>
    <t>Item 1: Tier 1 Capital and its sub-components  (Million)</t>
  </si>
  <si>
    <t>Item 3: Risk weighted assets (Current Period and COPPY) (Million)</t>
  </si>
  <si>
    <t>Item 4: Capital Adequacy ratios (Million)</t>
  </si>
  <si>
    <t>Item 5: Loans and NPL by Sectoral Classification (Million)</t>
  </si>
  <si>
    <t>Item 11: Non performing Loans and Provisions (Million)</t>
  </si>
  <si>
    <t>Item 12: Assets and Investments (Million)</t>
  </si>
  <si>
    <t>Business (Deposits plus advances) per employee (Million)</t>
  </si>
  <si>
    <t>Profit per employee (Million)</t>
  </si>
  <si>
    <r>
      <t>f.</t>
    </r>
    <r>
      <rPr>
        <sz val="11"/>
        <rFont val="Arial"/>
        <family val="2"/>
      </rPr>
      <t xml:space="preserve"> </t>
    </r>
  </si>
  <si>
    <r>
      <t>i.</t>
    </r>
    <r>
      <rPr>
        <sz val="11"/>
        <rFont val="Arial"/>
        <family val="2"/>
      </rPr>
      <t xml:space="preserve"> </t>
    </r>
  </si>
  <si>
    <r>
      <t>a.</t>
    </r>
    <r>
      <rPr>
        <sz val="11"/>
        <rFont val="Arial"/>
        <family val="2"/>
      </rPr>
      <t xml:space="preserve"> </t>
    </r>
  </si>
  <si>
    <r>
      <t>b.</t>
    </r>
    <r>
      <rPr>
        <sz val="11"/>
        <rFont val="Arial"/>
        <family val="2"/>
      </rPr>
      <t xml:space="preserve"> </t>
    </r>
  </si>
  <si>
    <r>
      <t>c.</t>
    </r>
    <r>
      <rPr>
        <sz val="10"/>
        <rFont val="Arial"/>
        <family val="2"/>
      </rPr>
      <t xml:space="preserve"> </t>
    </r>
  </si>
  <si>
    <r>
      <t>f.</t>
    </r>
    <r>
      <rPr>
        <sz val="10"/>
        <rFont val="Arial"/>
        <family val="2"/>
      </rPr>
      <t xml:space="preserve"> </t>
    </r>
  </si>
  <si>
    <r>
      <t>i.</t>
    </r>
    <r>
      <rPr>
        <sz val="10"/>
        <rFont val="Arial"/>
        <family val="2"/>
      </rPr>
      <t xml:space="preserve"> </t>
    </r>
  </si>
  <si>
    <r>
      <t>j.</t>
    </r>
    <r>
      <rPr>
        <sz val="10"/>
        <rFont val="Arial"/>
        <family val="2"/>
      </rPr>
      <t xml:space="preserve"> </t>
    </r>
  </si>
  <si>
    <r>
      <t>l.</t>
    </r>
    <r>
      <rPr>
        <sz val="10"/>
        <rFont val="Arial"/>
        <family val="2"/>
      </rPr>
      <t xml:space="preserve"> </t>
    </r>
  </si>
  <si>
    <r>
      <t>c.</t>
    </r>
    <r>
      <rPr>
        <sz val="11"/>
        <rFont val="Arial"/>
        <family val="2"/>
      </rPr>
      <t xml:space="preserve"> </t>
    </r>
  </si>
  <si>
    <r>
      <t>d.</t>
    </r>
    <r>
      <rPr>
        <sz val="11"/>
        <rFont val="Arial"/>
        <family val="2"/>
      </rPr>
      <t xml:space="preserve"> </t>
    </r>
  </si>
  <si>
    <r>
      <t>e.</t>
    </r>
    <r>
      <rPr>
        <sz val="11"/>
        <rFont val="Arial"/>
        <family val="2"/>
      </rPr>
      <t xml:space="preserve"> </t>
    </r>
  </si>
  <si>
    <r>
      <t>g.</t>
    </r>
    <r>
      <rPr>
        <sz val="11"/>
        <rFont val="Arial"/>
        <family val="2"/>
      </rPr>
      <t xml:space="preserve"> </t>
    </r>
  </si>
  <si>
    <r>
      <t>a.</t>
    </r>
    <r>
      <rPr>
        <sz val="10"/>
        <rFont val="Arial"/>
        <family val="2"/>
      </rPr>
      <t xml:space="preserve"> </t>
    </r>
  </si>
  <si>
    <r>
      <t>b.</t>
    </r>
    <r>
      <rPr>
        <sz val="10"/>
        <rFont val="Arial"/>
        <family val="2"/>
      </rPr>
      <t xml:space="preserve"> </t>
    </r>
  </si>
  <si>
    <r>
      <t>d.</t>
    </r>
    <r>
      <rPr>
        <sz val="10"/>
        <rFont val="Arial"/>
        <family val="2"/>
      </rPr>
      <t xml:space="preserve"> </t>
    </r>
  </si>
  <si>
    <r>
      <t>e.</t>
    </r>
    <r>
      <rPr>
        <sz val="10"/>
        <rFont val="Arial"/>
        <family val="2"/>
      </rPr>
      <t xml:space="preserve"> </t>
    </r>
  </si>
  <si>
    <r>
      <t>g.</t>
    </r>
    <r>
      <rPr>
        <sz val="10"/>
        <rFont val="Arial"/>
        <family val="2"/>
      </rPr>
      <t xml:space="preserve"> </t>
    </r>
  </si>
  <si>
    <r>
      <t>h.</t>
    </r>
    <r>
      <rPr>
        <sz val="10"/>
        <rFont val="Arial"/>
        <family val="2"/>
      </rPr>
      <t xml:space="preserve"> </t>
    </r>
  </si>
  <si>
    <r>
      <t>k.</t>
    </r>
    <r>
      <rPr>
        <sz val="10"/>
        <rFont val="Arial"/>
        <family val="2"/>
      </rPr>
      <t xml:space="preserve"> </t>
    </r>
  </si>
  <si>
    <t>Losses for the Current Month</t>
  </si>
  <si>
    <t>Profit for the as of Month</t>
  </si>
  <si>
    <t xml:space="preserve">Loans Against  Securities </t>
  </si>
  <si>
    <t>As of period ending September 30, 2020</t>
  </si>
  <si>
    <t>Balance Sheet Amount (2021)</t>
  </si>
  <si>
    <t>Item 7: Assets (net of provisions) and Liabilities by Residual Maturity (Sep-2021)(Million)</t>
  </si>
  <si>
    <t>As of period ending September 30, 2021</t>
  </si>
  <si>
    <t>Item 9: Assets and Liabilities by time-to-re-pricing (Sep-2021)(Million)</t>
  </si>
  <si>
    <t>j</t>
  </si>
  <si>
    <t>Asset Pending Forclosure Reserve</t>
  </si>
  <si>
    <t>SG $</t>
  </si>
  <si>
    <t>EURO</t>
  </si>
  <si>
    <t>JPY</t>
  </si>
  <si>
    <t>HKD</t>
  </si>
  <si>
    <t>Item 15: Geographical Distribution of Exposures (Million)</t>
  </si>
  <si>
    <t>Item 16: Credit Risk Exposures by collateral (million)</t>
  </si>
  <si>
    <t xml:space="preserve">Item 17: Earnings Ratios (%) </t>
  </si>
  <si>
    <t xml:space="preserve">Item 18: Penalties imposed by the RMA in the past period </t>
  </si>
  <si>
    <t xml:space="preserve">Item 19: Customer Complaints </t>
  </si>
  <si>
    <t>Item 20: Provisioning Coverage Ratio (Million)</t>
  </si>
  <si>
    <t>Item 21: Concentration of Credit and Deposits (Million)</t>
  </si>
  <si>
    <t>Item 22: Exposure to 5 Largest NPL accounts (Million)</t>
  </si>
  <si>
    <t>Item 8: Assets (net of provisions) and Liabilities by Original Maturity (Sep-2022)(Million)</t>
  </si>
  <si>
    <t>As of period ending September 30, 2022</t>
  </si>
  <si>
    <t>Item 10: Assets and Liabilities by time-to-re-pricing (Sep-2022) (Million)</t>
  </si>
  <si>
    <t xml:space="preserve">Item 13: Foreign exchange assets and liabilities (Sep-2021) (Million)
</t>
  </si>
  <si>
    <t xml:space="preserve">Item 14: Foreign exchange assets and liabilities (Sep-2022) (Million)
</t>
  </si>
  <si>
    <t>Balance Sheet Amount (2022)</t>
  </si>
  <si>
    <t>CAD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</si>
</sst>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_ ;[Red]\-#,##0.00\ "/>
    <numFmt numFmtId="169" formatCode="0.0"/>
    <numFmt numFmtId="170" formatCode="#,##0.000"/>
    <numFmt numFmtId="171" formatCode="#,##0.0"/>
    <numFmt numFmtId="172" formatCode="0.0%"/>
    <numFmt numFmtId="173" formatCode="[$-409]dddd\,\ mmmm\ dd\,\ yyyy"/>
    <numFmt numFmtId="174" formatCode="[$-409]h:mm:ss\ AM/PM"/>
    <numFmt numFmtId="175" formatCode="_(* #,##0.000000_);_(* \(#,##0.000000\);_(* &quot;-&quot;??????_);_(@_)"/>
    <numFmt numFmtId="176" formatCode="_(* #,##0.000_);_(* \(#,##0.000\);_(* &quot;-&quot;??_);_(@_)"/>
    <numFmt numFmtId="177" formatCode="_(* #,##0.0000_);_(* \(#,##0.0000\);_(* &quot;-&quot;??_);_(@_)"/>
    <numFmt numFmtId="178" formatCode="[$-409]dddd\,\ mmmm\ d\,\ yyyy"/>
    <numFmt numFmtId="179" formatCode="[$-409]d\-mmm;@"/>
    <numFmt numFmtId="180" formatCode="[$-409]d\-mmm\-yy;@"/>
    <numFmt numFmtId="181" formatCode="_(* #,##0.00000_);_(* \(#,##0.00000\);_(* &quot;-&quot;?????_);_(@_)"/>
    <numFmt numFmtId="182" formatCode="_(* #,##0.000_);_(* \(#,##0.000\);_(* &quot;-&quot;???_);_(@_)"/>
    <numFmt numFmtId="183" formatCode="_(&quot;$&quot;* #,##0.00,,_);_(&quot;$&quot;* \(#,##0.00,,\);_(&quot;$&quot;* &quot;-&quot;??,,_);_(@_)"/>
    <numFmt numFmtId="184" formatCode="_(* #,##0.00,,_);_(* \(#,##0.00,,\);_(* &quot;-&quot;??,,_);_(@_)"/>
    <numFmt numFmtId="185" formatCode="_(* #,##0.00,,_);_(* \(#,##0.00,,\);_(* &quot;-&quot;??_);_(@_)"/>
    <numFmt numFmtId="186" formatCode="_(* #,##0.000,,_);_(* \(#,##0.000,,\);_(* &quot;-&quot;??_);_(@_)"/>
    <numFmt numFmtId="187" formatCode="_(* #,##0.00000000_);_(* \(#,##0.00000000\);_(* &quot;-&quot;????????_);_(@_)"/>
    <numFmt numFmtId="188" formatCode="#,##0.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mbria"/>
      <family val="1"/>
    </font>
    <font>
      <sz val="10"/>
      <name val="Calibri"/>
      <family val="2"/>
    </font>
    <font>
      <b/>
      <sz val="10"/>
      <name val="Cambria"/>
      <family val="1"/>
    </font>
    <font>
      <b/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sz val="11"/>
      <name val="Arial"/>
      <family val="2"/>
    </font>
    <font>
      <b/>
      <sz val="10"/>
      <name val="Arial"/>
      <family val="2"/>
    </font>
    <font>
      <b/>
      <sz val="10"/>
      <name val="Georgia"/>
      <family val="1"/>
    </font>
    <font>
      <u val="single"/>
      <sz val="11"/>
      <name val="Calibri"/>
      <family val="2"/>
    </font>
    <font>
      <b/>
      <sz val="11"/>
      <name val="Georgia"/>
      <family val="1"/>
    </font>
    <font>
      <sz val="10"/>
      <name val="Georgia"/>
      <family val="1"/>
    </font>
    <font>
      <b/>
      <i/>
      <sz val="11"/>
      <name val="Cambria"/>
      <family val="1"/>
    </font>
    <font>
      <sz val="11"/>
      <name val="Georg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43" fontId="42" fillId="0" borderId="0" xfId="0" applyNumberFormat="1" applyFont="1" applyFill="1" applyAlignment="1">
      <alignment/>
    </xf>
    <xf numFmtId="0" fontId="13" fillId="0" borderId="11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vertical="top"/>
    </xf>
    <xf numFmtId="43" fontId="14" fillId="0" borderId="10" xfId="42" applyFont="1" applyFill="1" applyBorder="1" applyAlignment="1">
      <alignment vertical="top"/>
    </xf>
    <xf numFmtId="43" fontId="14" fillId="0" borderId="0" xfId="42" applyFont="1" applyFill="1" applyBorder="1" applyAlignment="1">
      <alignment vertical="top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 indent="5"/>
    </xf>
    <xf numFmtId="4" fontId="14" fillId="0" borderId="0" xfId="0" applyNumberFormat="1" applyFont="1" applyFill="1" applyBorder="1" applyAlignment="1">
      <alignment horizontal="right" vertical="top" wrapText="1"/>
    </xf>
    <xf numFmtId="0" fontId="42" fillId="0" borderId="0" xfId="0" applyFont="1" applyFill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43" fontId="42" fillId="0" borderId="0" xfId="42" applyFont="1" applyFill="1" applyAlignment="1">
      <alignment/>
    </xf>
    <xf numFmtId="17" fontId="11" fillId="0" borderId="12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0" fontId="14" fillId="0" borderId="11" xfId="0" applyFont="1" applyFill="1" applyBorder="1" applyAlignment="1">
      <alignment horizontal="justify" wrapText="1"/>
    </xf>
    <xf numFmtId="0" fontId="13" fillId="0" borderId="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top" wrapText="1"/>
    </xf>
    <xf numFmtId="0" fontId="42" fillId="0" borderId="13" xfId="0" applyFont="1" applyFill="1" applyBorder="1" applyAlignment="1">
      <alignment/>
    </xf>
    <xf numFmtId="0" fontId="23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justify" vertical="top" wrapText="1"/>
    </xf>
    <xf numFmtId="43" fontId="2" fillId="0" borderId="12" xfId="42" applyFont="1" applyFill="1" applyBorder="1" applyAlignment="1">
      <alignment horizontal="left" wrapText="1"/>
    </xf>
    <xf numFmtId="43" fontId="14" fillId="0" borderId="12" xfId="42" applyFont="1" applyFill="1" applyBorder="1" applyAlignment="1">
      <alignment horizontal="left" wrapText="1"/>
    </xf>
    <xf numFmtId="43" fontId="42" fillId="0" borderId="11" xfId="42" applyFont="1" applyFill="1" applyBorder="1" applyAlignment="1">
      <alignment horizontal="center" vertical="center"/>
    </xf>
    <xf numFmtId="43" fontId="14" fillId="0" borderId="12" xfId="42" applyFont="1" applyFill="1" applyBorder="1" applyAlignment="1">
      <alignment horizontal="center" wrapText="1"/>
    </xf>
    <xf numFmtId="43" fontId="3" fillId="0" borderId="11" xfId="42" applyFont="1" applyFill="1" applyBorder="1" applyAlignment="1">
      <alignment horizontal="left" wrapText="1"/>
    </xf>
    <xf numFmtId="43" fontId="14" fillId="0" borderId="11" xfId="42" applyFont="1" applyFill="1" applyBorder="1" applyAlignment="1">
      <alignment horizontal="right" wrapText="1"/>
    </xf>
    <xf numFmtId="43" fontId="14" fillId="0" borderId="11" xfId="42" applyFont="1" applyFill="1" applyBorder="1" applyAlignment="1">
      <alignment horizontal="left" wrapText="1"/>
    </xf>
    <xf numFmtId="43" fontId="14" fillId="0" borderId="11" xfId="42" applyFont="1" applyFill="1" applyBorder="1" applyAlignment="1">
      <alignment horizontal="center" wrapText="1"/>
    </xf>
    <xf numFmtId="43" fontId="14" fillId="0" borderId="11" xfId="42" applyFont="1" applyFill="1" applyBorder="1" applyAlignment="1">
      <alignment horizontal="left" vertical="top" wrapText="1"/>
    </xf>
    <xf numFmtId="43" fontId="14" fillId="0" borderId="11" xfId="42" applyFont="1" applyFill="1" applyBorder="1" applyAlignment="1">
      <alignment vertical="top" wrapText="1"/>
    </xf>
    <xf numFmtId="43" fontId="13" fillId="0" borderId="11" xfId="42" applyFont="1" applyFill="1" applyBorder="1" applyAlignment="1">
      <alignment horizontal="left" vertical="top" wrapText="1"/>
    </xf>
    <xf numFmtId="43" fontId="13" fillId="0" borderId="11" xfId="42" applyFont="1" applyFill="1" applyBorder="1" applyAlignment="1">
      <alignment horizontal="left" vertical="center" wrapText="1"/>
    </xf>
    <xf numFmtId="43" fontId="13" fillId="0" borderId="11" xfId="42" applyFont="1" applyFill="1" applyBorder="1" applyAlignment="1">
      <alignment vertical="top" wrapText="1"/>
    </xf>
    <xf numFmtId="43" fontId="14" fillId="0" borderId="11" xfId="42" applyFont="1" applyFill="1" applyBorder="1" applyAlignment="1">
      <alignment horizontal="right" vertical="top" wrapText="1"/>
    </xf>
    <xf numFmtId="43" fontId="14" fillId="0" borderId="11" xfId="42" applyFont="1" applyFill="1" applyBorder="1" applyAlignment="1">
      <alignment vertical="top"/>
    </xf>
    <xf numFmtId="43" fontId="14" fillId="0" borderId="11" xfId="42" applyFont="1" applyFill="1" applyBorder="1" applyAlignment="1">
      <alignment horizontal="left" vertical="top"/>
    </xf>
    <xf numFmtId="43" fontId="13" fillId="0" borderId="11" xfId="42" applyFont="1" applyFill="1" applyBorder="1" applyAlignment="1">
      <alignment vertical="top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43" fontId="13" fillId="0" borderId="11" xfId="42" applyFont="1" applyFill="1" applyBorder="1" applyAlignment="1">
      <alignment horizontal="right" vertical="top" wrapText="1"/>
    </xf>
    <xf numFmtId="43" fontId="14" fillId="0" borderId="11" xfId="42" applyFont="1" applyFill="1" applyBorder="1" applyAlignment="1">
      <alignment horizontal="right" vertical="top"/>
    </xf>
    <xf numFmtId="0" fontId="42" fillId="0" borderId="0" xfId="0" applyFont="1" applyFill="1" applyAlignment="1">
      <alignment horizontal="center"/>
    </xf>
    <xf numFmtId="43" fontId="42" fillId="0" borderId="11" xfId="42" applyFont="1" applyFill="1" applyBorder="1" applyAlignment="1">
      <alignment/>
    </xf>
    <xf numFmtId="43" fontId="13" fillId="0" borderId="11" xfId="42" applyFont="1" applyFill="1" applyBorder="1" applyAlignment="1">
      <alignment horizontal="right" vertical="top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43" fontId="13" fillId="0" borderId="11" xfId="42" applyFont="1" applyFill="1" applyBorder="1" applyAlignment="1">
      <alignment horizontal="right" wrapText="1"/>
    </xf>
    <xf numFmtId="4" fontId="42" fillId="0" borderId="0" xfId="0" applyNumberFormat="1" applyFont="1" applyFill="1" applyAlignment="1">
      <alignment/>
    </xf>
    <xf numFmtId="0" fontId="14" fillId="0" borderId="11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left" wrapText="1"/>
    </xf>
    <xf numFmtId="0" fontId="15" fillId="0" borderId="11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/>
    </xf>
    <xf numFmtId="43" fontId="2" fillId="0" borderId="11" xfId="42" applyFont="1" applyFill="1" applyBorder="1" applyAlignment="1">
      <alignment horizontal="right" vertical="top" wrapText="1"/>
    </xf>
    <xf numFmtId="43" fontId="14" fillId="0" borderId="11" xfId="42" applyFont="1" applyFill="1" applyBorder="1" applyAlignment="1">
      <alignment horizontal="center" vertical="top" wrapText="1"/>
    </xf>
    <xf numFmtId="43" fontId="2" fillId="0" borderId="12" xfId="42" applyFont="1" applyFill="1" applyBorder="1" applyAlignment="1">
      <alignment horizontal="right" vertical="top" wrapText="1"/>
    </xf>
    <xf numFmtId="43" fontId="14" fillId="0" borderId="12" xfId="42" applyFont="1" applyFill="1" applyBorder="1" applyAlignment="1">
      <alignment horizontal="center" vertical="top" wrapText="1"/>
    </xf>
    <xf numFmtId="43" fontId="17" fillId="0" borderId="11" xfId="42" applyFont="1" applyFill="1" applyBorder="1" applyAlignment="1">
      <alignment wrapText="1"/>
    </xf>
    <xf numFmtId="4" fontId="17" fillId="0" borderId="11" xfId="0" applyNumberFormat="1" applyFont="1" applyFill="1" applyBorder="1" applyAlignment="1">
      <alignment wrapText="1"/>
    </xf>
    <xf numFmtId="43" fontId="42" fillId="0" borderId="0" xfId="0" applyNumberFormat="1" applyFont="1" applyFill="1" applyBorder="1" applyAlignment="1">
      <alignment/>
    </xf>
    <xf numFmtId="4" fontId="42" fillId="0" borderId="0" xfId="0" applyNumberFormat="1" applyFont="1" applyFill="1" applyBorder="1" applyAlignment="1">
      <alignment/>
    </xf>
    <xf numFmtId="0" fontId="18" fillId="0" borderId="11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left" wrapText="1"/>
    </xf>
    <xf numFmtId="0" fontId="15" fillId="0" borderId="11" xfId="0" applyFont="1" applyFill="1" applyBorder="1" applyAlignment="1">
      <alignment horizontal="right" wrapText="1"/>
    </xf>
    <xf numFmtId="0" fontId="42" fillId="0" borderId="11" xfId="0" applyFont="1" applyFill="1" applyBorder="1" applyAlignment="1">
      <alignment horizontal="center"/>
    </xf>
    <xf numFmtId="0" fontId="19" fillId="0" borderId="11" xfId="54" applyFont="1" applyFill="1" applyBorder="1" applyAlignment="1" applyProtection="1">
      <alignment horizontal="center"/>
      <protection/>
    </xf>
    <xf numFmtId="2" fontId="13" fillId="0" borderId="11" xfId="0" applyNumberFormat="1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 wrapText="1"/>
    </xf>
    <xf numFmtId="43" fontId="2" fillId="0" borderId="11" xfId="42" applyFont="1" applyFill="1" applyBorder="1" applyAlignment="1">
      <alignment vertical="top" wrapText="1"/>
    </xf>
    <xf numFmtId="43" fontId="3" fillId="0" borderId="11" xfId="42" applyFont="1" applyFill="1" applyBorder="1" applyAlignment="1">
      <alignment vertical="top" wrapText="1"/>
    </xf>
    <xf numFmtId="43" fontId="4" fillId="0" borderId="11" xfId="42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horizontal="left" wrapText="1"/>
    </xf>
    <xf numFmtId="43" fontId="5" fillId="0" borderId="11" xfId="42" applyFont="1" applyFill="1" applyBorder="1" applyAlignment="1">
      <alignment vertical="top" wrapText="1"/>
    </xf>
    <xf numFmtId="43" fontId="6" fillId="0" borderId="11" xfId="42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center" vertical="top" wrapText="1"/>
    </xf>
    <xf numFmtId="43" fontId="13" fillId="0" borderId="11" xfId="42" applyFont="1" applyFill="1" applyBorder="1" applyAlignment="1">
      <alignment horizontal="left" wrapText="1"/>
    </xf>
    <xf numFmtId="2" fontId="42" fillId="0" borderId="0" xfId="0" applyNumberFormat="1" applyFont="1" applyFill="1" applyAlignment="1">
      <alignment/>
    </xf>
    <xf numFmtId="43" fontId="2" fillId="0" borderId="11" xfId="42" applyFont="1" applyFill="1" applyBorder="1" applyAlignment="1">
      <alignment horizontal="right" wrapText="1"/>
    </xf>
    <xf numFmtId="43" fontId="0" fillId="0" borderId="16" xfId="42" applyFont="1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>
      <alignment horizontal="right" wrapText="1"/>
    </xf>
    <xf numFmtId="43" fontId="44" fillId="0" borderId="11" xfId="42" applyFont="1" applyFill="1" applyBorder="1" applyAlignment="1">
      <alignment/>
    </xf>
    <xf numFmtId="0" fontId="21" fillId="0" borderId="11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left" vertical="top" wrapText="1" indent="5"/>
    </xf>
    <xf numFmtId="10" fontId="42" fillId="0" borderId="0" xfId="60" applyNumberFormat="1" applyFont="1" applyFill="1" applyAlignment="1">
      <alignment/>
    </xf>
    <xf numFmtId="43" fontId="44" fillId="0" borderId="0" xfId="42" applyFont="1" applyFill="1" applyBorder="1" applyAlignment="1">
      <alignment/>
    </xf>
    <xf numFmtId="0" fontId="22" fillId="0" borderId="11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/>
    </xf>
    <xf numFmtId="0" fontId="15" fillId="0" borderId="17" xfId="0" applyFont="1" applyFill="1" applyBorder="1" applyAlignment="1">
      <alignment horizontal="center"/>
    </xf>
    <xf numFmtId="0" fontId="15" fillId="0" borderId="14" xfId="0" applyFont="1" applyFill="1" applyBorder="1" applyAlignment="1">
      <alignment/>
    </xf>
    <xf numFmtId="43" fontId="15" fillId="0" borderId="14" xfId="42" applyFont="1" applyFill="1" applyBorder="1" applyAlignment="1">
      <alignment/>
    </xf>
    <xf numFmtId="43" fontId="15" fillId="0" borderId="15" xfId="42" applyFont="1" applyFill="1" applyBorder="1" applyAlignment="1">
      <alignment/>
    </xf>
    <xf numFmtId="43" fontId="2" fillId="0" borderId="11" xfId="42" applyFont="1" applyFill="1" applyBorder="1" applyAlignment="1">
      <alignment horizontal="left" wrapText="1"/>
    </xf>
    <xf numFmtId="168" fontId="2" fillId="0" borderId="0" xfId="0" applyNumberFormat="1" applyFont="1" applyFill="1" applyBorder="1" applyAlignment="1" applyProtection="1">
      <alignment/>
      <protection hidden="1"/>
    </xf>
    <xf numFmtId="43" fontId="17" fillId="0" borderId="11" xfId="42" applyFont="1" applyFill="1" applyBorder="1" applyAlignment="1">
      <alignment horizontal="right" wrapText="1"/>
    </xf>
    <xf numFmtId="43" fontId="14" fillId="0" borderId="11" xfId="42" applyFont="1" applyFill="1" applyBorder="1" applyAlignment="1">
      <alignment vertical="center"/>
    </xf>
    <xf numFmtId="43" fontId="14" fillId="0" borderId="11" xfId="42" applyFont="1" applyFill="1" applyBorder="1" applyAlignment="1">
      <alignment horizontal="center" vertical="center" wrapText="1"/>
    </xf>
    <xf numFmtId="43" fontId="14" fillId="0" borderId="11" xfId="42" applyFont="1" applyFill="1" applyBorder="1" applyAlignment="1">
      <alignment horizontal="left" vertical="center" wrapText="1"/>
    </xf>
    <xf numFmtId="43" fontId="14" fillId="0" borderId="11" xfId="42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center" vertical="center" wrapText="1"/>
    </xf>
    <xf numFmtId="43" fontId="14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wrapText="1"/>
    </xf>
    <xf numFmtId="4" fontId="16" fillId="0" borderId="12" xfId="0" applyNumberFormat="1" applyFont="1" applyFill="1" applyBorder="1" applyAlignment="1">
      <alignment wrapText="1"/>
    </xf>
    <xf numFmtId="43" fontId="14" fillId="0" borderId="12" xfId="42" applyFont="1" applyFill="1" applyBorder="1" applyAlignment="1">
      <alignment vertical="center"/>
    </xf>
    <xf numFmtId="43" fontId="14" fillId="0" borderId="12" xfId="42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top"/>
    </xf>
    <xf numFmtId="4" fontId="14" fillId="0" borderId="11" xfId="0" applyNumberFormat="1" applyFont="1" applyFill="1" applyBorder="1" applyAlignment="1">
      <alignment horizontal="left" vertical="top"/>
    </xf>
    <xf numFmtId="43" fontId="14" fillId="0" borderId="11" xfId="42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7" fontId="11" fillId="0" borderId="17" xfId="0" applyNumberFormat="1" applyFont="1" applyFill="1" applyBorder="1" applyAlignment="1">
      <alignment horizontal="center" vertical="center" wrapText="1"/>
    </xf>
    <xf numFmtId="17" fontId="11" fillId="0" borderId="15" xfId="0" applyNumberFormat="1" applyFont="1" applyFill="1" applyBorder="1" applyAlignment="1">
      <alignment horizontal="center" vertical="center" wrapText="1"/>
    </xf>
    <xf numFmtId="43" fontId="13" fillId="0" borderId="11" xfId="42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justify" vertical="top" wrapText="1"/>
    </xf>
    <xf numFmtId="0" fontId="14" fillId="0" borderId="11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pliance\Compliance\RMA\2022\Sep\BA0409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 "/>
      <sheetName val="Q1Y1"/>
      <sheetName val="M1P1"/>
      <sheetName val="M1P2"/>
      <sheetName val="M1P3"/>
      <sheetName val="M1P4"/>
      <sheetName val="M1P5"/>
      <sheetName val="Schedule 1"/>
      <sheetName val="Schedule 2"/>
      <sheetName val="M2"/>
      <sheetName val="Schedule 3"/>
      <sheetName val="M3"/>
      <sheetName val="M4"/>
      <sheetName val="M5"/>
      <sheetName val="M7"/>
      <sheetName val="Schedule 5"/>
      <sheetName val="M11"/>
      <sheetName val="Schedule 8"/>
      <sheetName val="M12"/>
      <sheetName val="M13"/>
      <sheetName val="M14"/>
      <sheetName val="M15"/>
      <sheetName val="M16"/>
      <sheetName val="M17"/>
      <sheetName val="M18"/>
      <sheetName val="M19"/>
      <sheetName val="M20"/>
      <sheetName val="Q1"/>
      <sheetName val="Q2"/>
      <sheetName val="Q3"/>
      <sheetName val="Q4"/>
      <sheetName val="Q5"/>
      <sheetName val="Y1"/>
      <sheetName val="Data History"/>
      <sheetName val="Ratios"/>
      <sheetName val="Loan Ledger"/>
      <sheetName val="dropdown list"/>
    </sheetNames>
    <sheetDataSet>
      <sheetData sheetId="12">
        <row r="33">
          <cell r="C33">
            <v>224683195.44</v>
          </cell>
        </row>
        <row r="34">
          <cell r="C34">
            <v>2116842031.8400002</v>
          </cell>
        </row>
        <row r="35">
          <cell r="C35">
            <v>721032302.21</v>
          </cell>
        </row>
        <row r="42">
          <cell r="K42">
            <v>113056193.85999995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309"/>
  <sheetViews>
    <sheetView tabSelected="1" zoomScale="80" zoomScaleNormal="80" zoomScalePageLayoutView="0" workbookViewId="0" topLeftCell="A1">
      <selection activeCell="D9" sqref="D9"/>
    </sheetView>
  </sheetViews>
  <sheetFormatPr defaultColWidth="9.140625" defaultRowHeight="15"/>
  <cols>
    <col min="1" max="1" width="27.140625" style="1" customWidth="1"/>
    <col min="2" max="2" width="32.57421875" style="1" customWidth="1"/>
    <col min="3" max="3" width="21.7109375" style="1" customWidth="1"/>
    <col min="4" max="4" width="22.00390625" style="1" customWidth="1"/>
    <col min="5" max="5" width="24.421875" style="1" customWidth="1"/>
    <col min="6" max="6" width="21.28125" style="1" customWidth="1"/>
    <col min="7" max="7" width="21.7109375" style="1" customWidth="1"/>
    <col min="8" max="8" width="23.421875" style="1" customWidth="1"/>
    <col min="9" max="9" width="22.57421875" style="1" customWidth="1"/>
    <col min="10" max="10" width="17.140625" style="1" bestFit="1" customWidth="1"/>
    <col min="11" max="11" width="16.421875" style="1" bestFit="1" customWidth="1"/>
    <col min="12" max="13" width="16.28125" style="1" bestFit="1" customWidth="1"/>
    <col min="14" max="16384" width="9.140625" style="1" customWidth="1"/>
  </cols>
  <sheetData>
    <row r="1" ht="18" customHeight="1"/>
    <row r="2" s="53" customFormat="1" ht="18">
      <c r="A2" s="52" t="s">
        <v>224</v>
      </c>
    </row>
    <row r="3" s="53" customFormat="1" ht="9" customHeight="1">
      <c r="A3" s="52"/>
    </row>
    <row r="4" spans="1:4" s="63" customFormat="1" ht="21.75" customHeight="1">
      <c r="A4" s="61" t="s">
        <v>8</v>
      </c>
      <c r="B4" s="62"/>
      <c r="C4" s="25">
        <v>44469</v>
      </c>
      <c r="D4" s="25">
        <v>44834</v>
      </c>
    </row>
    <row r="5" spans="1:5" ht="15">
      <c r="A5" s="16">
        <v>1</v>
      </c>
      <c r="B5" s="9" t="s">
        <v>9</v>
      </c>
      <c r="C5" s="64">
        <f>C6+C7+C8+C9-C11</f>
        <v>895884869.2914964</v>
      </c>
      <c r="D5" s="64">
        <f>D6+D7+D8+D9--D11</f>
        <v>914673126.7749839</v>
      </c>
      <c r="E5" s="65"/>
    </row>
    <row r="6" spans="1:6" ht="15">
      <c r="A6" s="66" t="s">
        <v>10</v>
      </c>
      <c r="B6" s="17" t="s">
        <v>11</v>
      </c>
      <c r="C6" s="40">
        <v>600252230</v>
      </c>
      <c r="D6" s="40">
        <v>600252230</v>
      </c>
      <c r="E6" s="24"/>
      <c r="F6" s="24"/>
    </row>
    <row r="7" spans="1:6" ht="15">
      <c r="A7" s="67" t="s">
        <v>12</v>
      </c>
      <c r="B7" s="68" t="s">
        <v>13</v>
      </c>
      <c r="C7" s="40">
        <v>288631640.92644465</v>
      </c>
      <c r="D7" s="40">
        <v>340649617.97938764</v>
      </c>
      <c r="E7" s="24"/>
      <c r="F7" s="24"/>
    </row>
    <row r="8" spans="1:6" ht="15">
      <c r="A8" s="66" t="s">
        <v>14</v>
      </c>
      <c r="B8" s="17" t="s">
        <v>15</v>
      </c>
      <c r="C8" s="40">
        <v>3424</v>
      </c>
      <c r="D8" s="40">
        <v>3424</v>
      </c>
      <c r="E8" s="24"/>
      <c r="F8" s="24"/>
    </row>
    <row r="9" spans="1:6" ht="15">
      <c r="A9" s="66" t="s">
        <v>16</v>
      </c>
      <c r="B9" s="17" t="s">
        <v>17</v>
      </c>
      <c r="C9" s="40">
        <v>6997574.365051702</v>
      </c>
      <c r="D9" s="40">
        <v>37497060.5771122</v>
      </c>
      <c r="E9" s="24"/>
      <c r="F9" s="24"/>
    </row>
    <row r="10" spans="1:5" ht="15">
      <c r="A10" s="69" t="s">
        <v>18</v>
      </c>
      <c r="B10" s="6"/>
      <c r="C10" s="48"/>
      <c r="D10" s="48"/>
      <c r="E10" s="24"/>
    </row>
    <row r="11" spans="1:5" ht="15">
      <c r="A11" s="66" t="s">
        <v>19</v>
      </c>
      <c r="B11" s="17" t="s">
        <v>252</v>
      </c>
      <c r="C11" s="40">
        <v>0</v>
      </c>
      <c r="D11" s="40">
        <v>-63729205.781515926</v>
      </c>
      <c r="E11" s="24"/>
    </row>
    <row r="12" spans="1:4" ht="10.5" customHeight="1">
      <c r="A12" s="70"/>
      <c r="B12" s="71"/>
      <c r="C12" s="72"/>
      <c r="D12" s="72"/>
    </row>
    <row r="13" spans="1:256" ht="18">
      <c r="A13" s="52" t="s">
        <v>222</v>
      </c>
      <c r="B13" s="53"/>
      <c r="C13" s="53"/>
      <c r="D13" s="53"/>
      <c r="E13" s="52"/>
      <c r="F13" s="53"/>
      <c r="G13" s="53"/>
      <c r="H13" s="53"/>
      <c r="I13" s="52"/>
      <c r="J13" s="53"/>
      <c r="K13" s="53"/>
      <c r="L13" s="53"/>
      <c r="M13" s="52"/>
      <c r="N13" s="53"/>
      <c r="O13" s="53"/>
      <c r="P13" s="53"/>
      <c r="Q13" s="52"/>
      <c r="R13" s="53"/>
      <c r="S13" s="53"/>
      <c r="T13" s="53"/>
      <c r="U13" s="52"/>
      <c r="V13" s="53"/>
      <c r="W13" s="53"/>
      <c r="X13" s="53"/>
      <c r="Y13" s="52"/>
      <c r="Z13" s="53"/>
      <c r="AA13" s="53"/>
      <c r="AB13" s="53"/>
      <c r="AC13" s="52"/>
      <c r="AD13" s="53"/>
      <c r="AE13" s="53"/>
      <c r="AF13" s="53"/>
      <c r="AG13" s="52"/>
      <c r="AH13" s="53"/>
      <c r="AI13" s="53"/>
      <c r="AJ13" s="53"/>
      <c r="AK13" s="52"/>
      <c r="AL13" s="53"/>
      <c r="AM13" s="53"/>
      <c r="AN13" s="53"/>
      <c r="AO13" s="52"/>
      <c r="AP13" s="53"/>
      <c r="AQ13" s="53"/>
      <c r="AR13" s="53"/>
      <c r="AS13" s="52"/>
      <c r="AT13" s="53"/>
      <c r="AU13" s="53"/>
      <c r="AV13" s="53"/>
      <c r="AW13" s="52"/>
      <c r="AX13" s="53"/>
      <c r="AY13" s="53"/>
      <c r="AZ13" s="53"/>
      <c r="BA13" s="52"/>
      <c r="BB13" s="53"/>
      <c r="BC13" s="53"/>
      <c r="BD13" s="53"/>
      <c r="BE13" s="52"/>
      <c r="BF13" s="53"/>
      <c r="BG13" s="53"/>
      <c r="BH13" s="53"/>
      <c r="BI13" s="52"/>
      <c r="BJ13" s="53"/>
      <c r="BK13" s="53"/>
      <c r="BL13" s="53"/>
      <c r="BM13" s="52"/>
      <c r="BN13" s="53"/>
      <c r="BO13" s="53"/>
      <c r="BP13" s="53"/>
      <c r="BQ13" s="52"/>
      <c r="BR13" s="53"/>
      <c r="BS13" s="53"/>
      <c r="BT13" s="53"/>
      <c r="BU13" s="52"/>
      <c r="BV13" s="53"/>
      <c r="BW13" s="53"/>
      <c r="BX13" s="53"/>
      <c r="BY13" s="52"/>
      <c r="BZ13" s="53"/>
      <c r="CA13" s="53"/>
      <c r="CB13" s="53"/>
      <c r="CC13" s="52"/>
      <c r="CD13" s="53"/>
      <c r="CE13" s="53"/>
      <c r="CF13" s="53"/>
      <c r="CG13" s="52"/>
      <c r="CH13" s="53"/>
      <c r="CI13" s="53"/>
      <c r="CJ13" s="53"/>
      <c r="CK13" s="52"/>
      <c r="CL13" s="53"/>
      <c r="CM13" s="53"/>
      <c r="CN13" s="53"/>
      <c r="CO13" s="52"/>
      <c r="CP13" s="53"/>
      <c r="CQ13" s="53"/>
      <c r="CR13" s="53"/>
      <c r="CS13" s="52"/>
      <c r="CT13" s="53"/>
      <c r="CU13" s="53"/>
      <c r="CV13" s="53"/>
      <c r="CW13" s="52"/>
      <c r="CX13" s="53"/>
      <c r="CY13" s="53"/>
      <c r="CZ13" s="53"/>
      <c r="DA13" s="52"/>
      <c r="DB13" s="53"/>
      <c r="DC13" s="53"/>
      <c r="DD13" s="53"/>
      <c r="DE13" s="52"/>
      <c r="DF13" s="53"/>
      <c r="DG13" s="53"/>
      <c r="DH13" s="53"/>
      <c r="DI13" s="52"/>
      <c r="DJ13" s="53"/>
      <c r="DK13" s="53"/>
      <c r="DL13" s="53"/>
      <c r="DM13" s="52"/>
      <c r="DN13" s="53"/>
      <c r="DO13" s="53"/>
      <c r="DP13" s="53"/>
      <c r="DQ13" s="52"/>
      <c r="DR13" s="53"/>
      <c r="DS13" s="53"/>
      <c r="DT13" s="53"/>
      <c r="DU13" s="52"/>
      <c r="DV13" s="53"/>
      <c r="DW13" s="53"/>
      <c r="DX13" s="53"/>
      <c r="DY13" s="52"/>
      <c r="DZ13" s="53"/>
      <c r="EA13" s="53"/>
      <c r="EB13" s="53"/>
      <c r="EC13" s="52"/>
      <c r="ED13" s="53"/>
      <c r="EE13" s="53"/>
      <c r="EF13" s="53"/>
      <c r="EG13" s="52"/>
      <c r="EH13" s="53"/>
      <c r="EI13" s="53"/>
      <c r="EJ13" s="53"/>
      <c r="EK13" s="52"/>
      <c r="EL13" s="53"/>
      <c r="EM13" s="53"/>
      <c r="EN13" s="53"/>
      <c r="EO13" s="52"/>
      <c r="EP13" s="53"/>
      <c r="EQ13" s="53"/>
      <c r="ER13" s="53"/>
      <c r="ES13" s="52"/>
      <c r="ET13" s="53"/>
      <c r="EU13" s="53"/>
      <c r="EV13" s="53"/>
      <c r="EW13" s="52"/>
      <c r="EX13" s="53"/>
      <c r="EY13" s="53"/>
      <c r="EZ13" s="53"/>
      <c r="FA13" s="52"/>
      <c r="FB13" s="53"/>
      <c r="FC13" s="53"/>
      <c r="FD13" s="53"/>
      <c r="FE13" s="52"/>
      <c r="FF13" s="53"/>
      <c r="FG13" s="53"/>
      <c r="FH13" s="53"/>
      <c r="FI13" s="52"/>
      <c r="FJ13" s="53"/>
      <c r="FK13" s="53"/>
      <c r="FL13" s="53"/>
      <c r="FM13" s="52"/>
      <c r="FN13" s="53"/>
      <c r="FO13" s="53"/>
      <c r="FP13" s="53"/>
      <c r="FQ13" s="52"/>
      <c r="FR13" s="53"/>
      <c r="FS13" s="53"/>
      <c r="FT13" s="53"/>
      <c r="FU13" s="52"/>
      <c r="FV13" s="53"/>
      <c r="FW13" s="53"/>
      <c r="FX13" s="53"/>
      <c r="FY13" s="52"/>
      <c r="FZ13" s="53"/>
      <c r="GA13" s="53"/>
      <c r="GB13" s="53"/>
      <c r="GC13" s="52"/>
      <c r="GD13" s="53"/>
      <c r="GE13" s="53"/>
      <c r="GF13" s="53"/>
      <c r="GG13" s="52"/>
      <c r="GH13" s="53"/>
      <c r="GI13" s="53"/>
      <c r="GJ13" s="53"/>
      <c r="GK13" s="52"/>
      <c r="GL13" s="53"/>
      <c r="GM13" s="53"/>
      <c r="GN13" s="53"/>
      <c r="GO13" s="52"/>
      <c r="GP13" s="53"/>
      <c r="GQ13" s="53"/>
      <c r="GR13" s="53"/>
      <c r="GS13" s="52"/>
      <c r="GT13" s="53"/>
      <c r="GU13" s="53"/>
      <c r="GV13" s="53"/>
      <c r="GW13" s="52"/>
      <c r="GX13" s="53"/>
      <c r="GY13" s="53"/>
      <c r="GZ13" s="53"/>
      <c r="HA13" s="52"/>
      <c r="HB13" s="53"/>
      <c r="HC13" s="53"/>
      <c r="HD13" s="53"/>
      <c r="HE13" s="52"/>
      <c r="HF13" s="53"/>
      <c r="HG13" s="53"/>
      <c r="HH13" s="53"/>
      <c r="HI13" s="52"/>
      <c r="HJ13" s="53"/>
      <c r="HK13" s="53"/>
      <c r="HL13" s="53"/>
      <c r="HM13" s="52"/>
      <c r="HN13" s="53"/>
      <c r="HO13" s="53"/>
      <c r="HP13" s="53"/>
      <c r="HQ13" s="52"/>
      <c r="HR13" s="53"/>
      <c r="HS13" s="53"/>
      <c r="HT13" s="53"/>
      <c r="HU13" s="52"/>
      <c r="HV13" s="53"/>
      <c r="HW13" s="53"/>
      <c r="HX13" s="53"/>
      <c r="HY13" s="52"/>
      <c r="HZ13" s="53"/>
      <c r="IA13" s="53"/>
      <c r="IB13" s="53"/>
      <c r="IC13" s="52"/>
      <c r="ID13" s="53"/>
      <c r="IE13" s="53"/>
      <c r="IF13" s="53"/>
      <c r="IG13" s="52"/>
      <c r="IH13" s="53"/>
      <c r="II13" s="53"/>
      <c r="IJ13" s="53"/>
      <c r="IK13" s="52"/>
      <c r="IL13" s="53"/>
      <c r="IM13" s="53"/>
      <c r="IN13" s="53"/>
      <c r="IO13" s="52"/>
      <c r="IP13" s="53"/>
      <c r="IQ13" s="53"/>
      <c r="IR13" s="53"/>
      <c r="IS13" s="52"/>
      <c r="IT13" s="53"/>
      <c r="IU13" s="53"/>
      <c r="IV13" s="53"/>
    </row>
    <row r="14" spans="1:256" ht="14.25" customHeight="1">
      <c r="A14" s="52"/>
      <c r="B14" s="53"/>
      <c r="C14" s="53"/>
      <c r="D14" s="53"/>
      <c r="E14" s="52"/>
      <c r="F14" s="53"/>
      <c r="G14" s="53"/>
      <c r="H14" s="53"/>
      <c r="I14" s="52"/>
      <c r="J14" s="53"/>
      <c r="K14" s="53"/>
      <c r="L14" s="53"/>
      <c r="M14" s="52"/>
      <c r="N14" s="53"/>
      <c r="O14" s="53"/>
      <c r="P14" s="53"/>
      <c r="Q14" s="52"/>
      <c r="R14" s="53"/>
      <c r="S14" s="53"/>
      <c r="T14" s="53"/>
      <c r="U14" s="52"/>
      <c r="V14" s="53"/>
      <c r="W14" s="53"/>
      <c r="X14" s="53"/>
      <c r="Y14" s="52"/>
      <c r="Z14" s="53"/>
      <c r="AA14" s="53"/>
      <c r="AB14" s="53"/>
      <c r="AC14" s="52"/>
      <c r="AD14" s="53"/>
      <c r="AE14" s="53"/>
      <c r="AF14" s="53"/>
      <c r="AG14" s="52"/>
      <c r="AH14" s="53"/>
      <c r="AI14" s="53"/>
      <c r="AJ14" s="53"/>
      <c r="AK14" s="52"/>
      <c r="AL14" s="53"/>
      <c r="AM14" s="53"/>
      <c r="AN14" s="53"/>
      <c r="AO14" s="52"/>
      <c r="AP14" s="53"/>
      <c r="AQ14" s="53"/>
      <c r="AR14" s="53"/>
      <c r="AS14" s="52"/>
      <c r="AT14" s="53"/>
      <c r="AU14" s="53"/>
      <c r="AV14" s="53"/>
      <c r="AW14" s="52"/>
      <c r="AX14" s="53"/>
      <c r="AY14" s="53"/>
      <c r="AZ14" s="53"/>
      <c r="BA14" s="52"/>
      <c r="BB14" s="53"/>
      <c r="BC14" s="53"/>
      <c r="BD14" s="53"/>
      <c r="BE14" s="52"/>
      <c r="BF14" s="53"/>
      <c r="BG14" s="53"/>
      <c r="BH14" s="53"/>
      <c r="BI14" s="52"/>
      <c r="BJ14" s="53"/>
      <c r="BK14" s="53"/>
      <c r="BL14" s="53"/>
      <c r="BM14" s="52"/>
      <c r="BN14" s="53"/>
      <c r="BO14" s="53"/>
      <c r="BP14" s="53"/>
      <c r="BQ14" s="52"/>
      <c r="BR14" s="53"/>
      <c r="BS14" s="53"/>
      <c r="BT14" s="53"/>
      <c r="BU14" s="52"/>
      <c r="BV14" s="53"/>
      <c r="BW14" s="53"/>
      <c r="BX14" s="53"/>
      <c r="BY14" s="52"/>
      <c r="BZ14" s="53"/>
      <c r="CA14" s="53"/>
      <c r="CB14" s="53"/>
      <c r="CC14" s="52"/>
      <c r="CD14" s="53"/>
      <c r="CE14" s="53"/>
      <c r="CF14" s="53"/>
      <c r="CG14" s="52"/>
      <c r="CH14" s="53"/>
      <c r="CI14" s="53"/>
      <c r="CJ14" s="53"/>
      <c r="CK14" s="52"/>
      <c r="CL14" s="53"/>
      <c r="CM14" s="53"/>
      <c r="CN14" s="53"/>
      <c r="CO14" s="52"/>
      <c r="CP14" s="53"/>
      <c r="CQ14" s="53"/>
      <c r="CR14" s="53"/>
      <c r="CS14" s="52"/>
      <c r="CT14" s="53"/>
      <c r="CU14" s="53"/>
      <c r="CV14" s="53"/>
      <c r="CW14" s="52"/>
      <c r="CX14" s="53"/>
      <c r="CY14" s="53"/>
      <c r="CZ14" s="53"/>
      <c r="DA14" s="52"/>
      <c r="DB14" s="53"/>
      <c r="DC14" s="53"/>
      <c r="DD14" s="53"/>
      <c r="DE14" s="52"/>
      <c r="DF14" s="53"/>
      <c r="DG14" s="53"/>
      <c r="DH14" s="53"/>
      <c r="DI14" s="52"/>
      <c r="DJ14" s="53"/>
      <c r="DK14" s="53"/>
      <c r="DL14" s="53"/>
      <c r="DM14" s="52"/>
      <c r="DN14" s="53"/>
      <c r="DO14" s="53"/>
      <c r="DP14" s="53"/>
      <c r="DQ14" s="52"/>
      <c r="DR14" s="53"/>
      <c r="DS14" s="53"/>
      <c r="DT14" s="53"/>
      <c r="DU14" s="52"/>
      <c r="DV14" s="53"/>
      <c r="DW14" s="53"/>
      <c r="DX14" s="53"/>
      <c r="DY14" s="52"/>
      <c r="DZ14" s="53"/>
      <c r="EA14" s="53"/>
      <c r="EB14" s="53"/>
      <c r="EC14" s="52"/>
      <c r="ED14" s="53"/>
      <c r="EE14" s="53"/>
      <c r="EF14" s="53"/>
      <c r="EG14" s="52"/>
      <c r="EH14" s="53"/>
      <c r="EI14" s="53"/>
      <c r="EJ14" s="53"/>
      <c r="EK14" s="52"/>
      <c r="EL14" s="53"/>
      <c r="EM14" s="53"/>
      <c r="EN14" s="53"/>
      <c r="EO14" s="52"/>
      <c r="EP14" s="53"/>
      <c r="EQ14" s="53"/>
      <c r="ER14" s="53"/>
      <c r="ES14" s="52"/>
      <c r="ET14" s="53"/>
      <c r="EU14" s="53"/>
      <c r="EV14" s="53"/>
      <c r="EW14" s="52"/>
      <c r="EX14" s="53"/>
      <c r="EY14" s="53"/>
      <c r="EZ14" s="53"/>
      <c r="FA14" s="52"/>
      <c r="FB14" s="53"/>
      <c r="FC14" s="53"/>
      <c r="FD14" s="53"/>
      <c r="FE14" s="52"/>
      <c r="FF14" s="53"/>
      <c r="FG14" s="53"/>
      <c r="FH14" s="53"/>
      <c r="FI14" s="52"/>
      <c r="FJ14" s="53"/>
      <c r="FK14" s="53"/>
      <c r="FL14" s="53"/>
      <c r="FM14" s="52"/>
      <c r="FN14" s="53"/>
      <c r="FO14" s="53"/>
      <c r="FP14" s="53"/>
      <c r="FQ14" s="52"/>
      <c r="FR14" s="53"/>
      <c r="FS14" s="53"/>
      <c r="FT14" s="53"/>
      <c r="FU14" s="52"/>
      <c r="FV14" s="53"/>
      <c r="FW14" s="53"/>
      <c r="FX14" s="53"/>
      <c r="FY14" s="52"/>
      <c r="FZ14" s="53"/>
      <c r="GA14" s="53"/>
      <c r="GB14" s="53"/>
      <c r="GC14" s="52"/>
      <c r="GD14" s="53"/>
      <c r="GE14" s="53"/>
      <c r="GF14" s="53"/>
      <c r="GG14" s="52"/>
      <c r="GH14" s="53"/>
      <c r="GI14" s="53"/>
      <c r="GJ14" s="53"/>
      <c r="GK14" s="52"/>
      <c r="GL14" s="53"/>
      <c r="GM14" s="53"/>
      <c r="GN14" s="53"/>
      <c r="GO14" s="52"/>
      <c r="GP14" s="53"/>
      <c r="GQ14" s="53"/>
      <c r="GR14" s="53"/>
      <c r="GS14" s="52"/>
      <c r="GT14" s="53"/>
      <c r="GU14" s="53"/>
      <c r="GV14" s="53"/>
      <c r="GW14" s="52"/>
      <c r="GX14" s="53"/>
      <c r="GY14" s="53"/>
      <c r="GZ14" s="53"/>
      <c r="HA14" s="52"/>
      <c r="HB14" s="53"/>
      <c r="HC14" s="53"/>
      <c r="HD14" s="53"/>
      <c r="HE14" s="52"/>
      <c r="HF14" s="53"/>
      <c r="HG14" s="53"/>
      <c r="HH14" s="53"/>
      <c r="HI14" s="52"/>
      <c r="HJ14" s="53"/>
      <c r="HK14" s="53"/>
      <c r="HL14" s="53"/>
      <c r="HM14" s="52"/>
      <c r="HN14" s="53"/>
      <c r="HO14" s="53"/>
      <c r="HP14" s="53"/>
      <c r="HQ14" s="52"/>
      <c r="HR14" s="53"/>
      <c r="HS14" s="53"/>
      <c r="HT14" s="53"/>
      <c r="HU14" s="52"/>
      <c r="HV14" s="53"/>
      <c r="HW14" s="53"/>
      <c r="HX14" s="53"/>
      <c r="HY14" s="52"/>
      <c r="HZ14" s="53"/>
      <c r="IA14" s="53"/>
      <c r="IB14" s="53"/>
      <c r="IC14" s="52"/>
      <c r="ID14" s="53"/>
      <c r="IE14" s="53"/>
      <c r="IF14" s="53"/>
      <c r="IG14" s="52"/>
      <c r="IH14" s="53"/>
      <c r="II14" s="53"/>
      <c r="IJ14" s="53"/>
      <c r="IK14" s="52"/>
      <c r="IL14" s="53"/>
      <c r="IM14" s="53"/>
      <c r="IN14" s="53"/>
      <c r="IO14" s="52"/>
      <c r="IP14" s="53"/>
      <c r="IQ14" s="53"/>
      <c r="IR14" s="53"/>
      <c r="IS14" s="52"/>
      <c r="IT14" s="53"/>
      <c r="IU14" s="53"/>
      <c r="IV14" s="53"/>
    </row>
    <row r="15" spans="1:4" ht="22.5" customHeight="1">
      <c r="A15" s="61" t="s">
        <v>8</v>
      </c>
      <c r="B15" s="73"/>
      <c r="C15" s="25">
        <v>44469</v>
      </c>
      <c r="D15" s="25">
        <f>D4</f>
        <v>44834</v>
      </c>
    </row>
    <row r="16" spans="1:5" ht="18.75" customHeight="1">
      <c r="A16" s="66">
        <v>1</v>
      </c>
      <c r="B16" s="9" t="s">
        <v>21</v>
      </c>
      <c r="C16" s="64">
        <f>SUM(C17:C26)</f>
        <v>662336603.5473254</v>
      </c>
      <c r="D16" s="64">
        <f>SUM(D17:D26)</f>
        <v>657039378.117304</v>
      </c>
      <c r="E16" s="65"/>
    </row>
    <row r="17" spans="1:6" ht="15">
      <c r="A17" s="66" t="s">
        <v>10</v>
      </c>
      <c r="B17" s="17" t="s">
        <v>22</v>
      </c>
      <c r="C17" s="40">
        <v>0</v>
      </c>
      <c r="D17" s="40">
        <v>0</v>
      </c>
      <c r="E17" s="24"/>
      <c r="F17" s="24"/>
    </row>
    <row r="18" spans="1:6" ht="28.5">
      <c r="A18" s="74" t="s">
        <v>12</v>
      </c>
      <c r="B18" s="17" t="s">
        <v>23</v>
      </c>
      <c r="C18" s="40">
        <v>0</v>
      </c>
      <c r="D18" s="40">
        <v>0</v>
      </c>
      <c r="E18" s="24"/>
      <c r="F18" s="24"/>
    </row>
    <row r="19" spans="1:6" ht="28.5">
      <c r="A19" s="66" t="s">
        <v>14</v>
      </c>
      <c r="B19" s="17" t="s">
        <v>24</v>
      </c>
      <c r="C19" s="40">
        <v>31218170.70150362</v>
      </c>
      <c r="D19" s="40">
        <v>32555391.027499977</v>
      </c>
      <c r="E19" s="24"/>
      <c r="F19" s="24"/>
    </row>
    <row r="20" spans="1:6" ht="28.5">
      <c r="A20" s="66" t="s">
        <v>16</v>
      </c>
      <c r="B20" s="17" t="s">
        <v>25</v>
      </c>
      <c r="C20" s="40">
        <v>0</v>
      </c>
      <c r="D20" s="40">
        <v>0</v>
      </c>
      <c r="E20" s="24"/>
      <c r="F20" s="24"/>
    </row>
    <row r="21" spans="1:6" ht="28.5">
      <c r="A21" s="66" t="s">
        <v>19</v>
      </c>
      <c r="B21" s="17" t="s">
        <v>26</v>
      </c>
      <c r="C21" s="40">
        <v>0</v>
      </c>
      <c r="D21" s="40">
        <v>8000000</v>
      </c>
      <c r="E21" s="24"/>
      <c r="F21" s="24"/>
    </row>
    <row r="22" spans="1:6" ht="15">
      <c r="A22" s="67" t="s">
        <v>232</v>
      </c>
      <c r="B22" s="68" t="s">
        <v>27</v>
      </c>
      <c r="C22" s="40">
        <v>89527081.893588</v>
      </c>
      <c r="D22" s="40">
        <v>157369021.71980402</v>
      </c>
      <c r="E22" s="24"/>
      <c r="F22" s="24"/>
    </row>
    <row r="23" spans="1:6" ht="28.5">
      <c r="A23" s="66" t="s">
        <v>28</v>
      </c>
      <c r="B23" s="68" t="s">
        <v>261</v>
      </c>
      <c r="C23" s="40">
        <v>49962694.82</v>
      </c>
      <c r="D23" s="40">
        <v>49114965.37</v>
      </c>
      <c r="E23" s="24"/>
      <c r="F23" s="24"/>
    </row>
    <row r="24" spans="1:6" ht="15">
      <c r="A24" s="66" t="s">
        <v>30</v>
      </c>
      <c r="B24" s="17" t="s">
        <v>29</v>
      </c>
      <c r="C24" s="40">
        <v>0</v>
      </c>
      <c r="D24" s="40">
        <v>0</v>
      </c>
      <c r="E24" s="24"/>
      <c r="F24" s="24"/>
    </row>
    <row r="25" spans="1:6" ht="15">
      <c r="A25" s="66" t="s">
        <v>233</v>
      </c>
      <c r="B25" s="17" t="s">
        <v>31</v>
      </c>
      <c r="C25" s="40">
        <v>440000000</v>
      </c>
      <c r="D25" s="40">
        <v>410000000</v>
      </c>
      <c r="E25" s="24"/>
      <c r="F25" s="24"/>
    </row>
    <row r="26" spans="1:6" ht="15">
      <c r="A26" s="66" t="s">
        <v>260</v>
      </c>
      <c r="B26" s="17" t="s">
        <v>253</v>
      </c>
      <c r="C26" s="40">
        <v>51628656.1322338</v>
      </c>
      <c r="D26" s="40">
        <v>0</v>
      </c>
      <c r="E26" s="24"/>
      <c r="F26" s="24"/>
    </row>
    <row r="27" spans="1:4" ht="9" customHeight="1">
      <c r="A27" s="75"/>
      <c r="B27" s="71"/>
      <c r="C27" s="71"/>
      <c r="D27" s="71"/>
    </row>
    <row r="28" spans="1:4" ht="14.25" customHeight="1">
      <c r="A28" s="52" t="s">
        <v>225</v>
      </c>
      <c r="B28" s="53"/>
      <c r="C28" s="53"/>
      <c r="D28" s="52"/>
    </row>
    <row r="29" spans="1:6" ht="15.75">
      <c r="A29" s="136" t="s">
        <v>20</v>
      </c>
      <c r="B29" s="136" t="s">
        <v>32</v>
      </c>
      <c r="C29" s="136" t="s">
        <v>256</v>
      </c>
      <c r="D29" s="25">
        <v>44469</v>
      </c>
      <c r="E29" s="136" t="s">
        <v>279</v>
      </c>
      <c r="F29" s="25">
        <f>D4</f>
        <v>44834</v>
      </c>
    </row>
    <row r="30" spans="1:6" ht="15">
      <c r="A30" s="136"/>
      <c r="B30" s="136"/>
      <c r="C30" s="136"/>
      <c r="D30" s="76" t="s">
        <v>203</v>
      </c>
      <c r="E30" s="136"/>
      <c r="F30" s="16" t="s">
        <v>34</v>
      </c>
    </row>
    <row r="31" spans="1:6" ht="15">
      <c r="A31" s="136"/>
      <c r="B31" s="136"/>
      <c r="C31" s="136"/>
      <c r="D31" s="16" t="s">
        <v>33</v>
      </c>
      <c r="E31" s="136"/>
      <c r="F31" s="16" t="s">
        <v>33</v>
      </c>
    </row>
    <row r="32" spans="1:7" ht="15">
      <c r="A32" s="66">
        <v>1</v>
      </c>
      <c r="B32" s="17" t="s">
        <v>35</v>
      </c>
      <c r="C32" s="77">
        <v>2345945098.88</v>
      </c>
      <c r="D32" s="78">
        <v>0</v>
      </c>
      <c r="E32" s="78">
        <v>10351490232.230011</v>
      </c>
      <c r="F32" s="79">
        <v>0</v>
      </c>
      <c r="G32" s="24"/>
    </row>
    <row r="33" spans="1:7" ht="15">
      <c r="A33" s="67">
        <v>2</v>
      </c>
      <c r="B33" s="68" t="s">
        <v>36</v>
      </c>
      <c r="C33" s="77">
        <v>436110430.71999997</v>
      </c>
      <c r="D33" s="80">
        <f>20%*C33</f>
        <v>87222086.144</v>
      </c>
      <c r="E33" s="78">
        <v>1335380857.25</v>
      </c>
      <c r="F33" s="79">
        <f>20%*E33</f>
        <v>267076171.45000002</v>
      </c>
      <c r="G33" s="24"/>
    </row>
    <row r="34" spans="1:7" ht="15">
      <c r="A34" s="66">
        <v>3</v>
      </c>
      <c r="B34" s="17" t="s">
        <v>37</v>
      </c>
      <c r="C34" s="77">
        <v>1454892008.76</v>
      </c>
      <c r="D34" s="78">
        <f>50%*C34</f>
        <v>727446004.38</v>
      </c>
      <c r="E34" s="78">
        <v>793038942.44</v>
      </c>
      <c r="F34" s="48">
        <f>50%*E34</f>
        <v>396519471.22</v>
      </c>
      <c r="G34" s="24"/>
    </row>
    <row r="35" spans="1:8" ht="15">
      <c r="A35" s="74">
        <v>4</v>
      </c>
      <c r="B35" s="17" t="s">
        <v>202</v>
      </c>
      <c r="C35" s="77">
        <f>9059039261.18037+561839090.5988</f>
        <v>9620878351.779171</v>
      </c>
      <c r="D35" s="80">
        <f>C35</f>
        <v>9620878351.779171</v>
      </c>
      <c r="E35" s="78">
        <f>10877785932.4063+523040422.8384</f>
        <v>11400826355.2447</v>
      </c>
      <c r="F35" s="79">
        <f>E35</f>
        <v>11400826355.2447</v>
      </c>
      <c r="G35" s="24"/>
      <c r="H35" s="24"/>
    </row>
    <row r="36" spans="1:7" ht="15">
      <c r="A36" s="74">
        <v>5</v>
      </c>
      <c r="B36" s="17" t="s">
        <v>38</v>
      </c>
      <c r="C36" s="77">
        <v>145838779.455</v>
      </c>
      <c r="D36" s="78">
        <f>C36*150%</f>
        <v>218758169.1825</v>
      </c>
      <c r="E36" s="78">
        <v>0</v>
      </c>
      <c r="F36" s="48">
        <f>E36*150%</f>
        <v>0</v>
      </c>
      <c r="G36" s="24"/>
    </row>
    <row r="37" spans="1:7" ht="15">
      <c r="A37" s="74">
        <v>6</v>
      </c>
      <c r="B37" s="17" t="s">
        <v>219</v>
      </c>
      <c r="C37" s="77"/>
      <c r="D37" s="78">
        <v>578544992.3368998</v>
      </c>
      <c r="E37" s="24"/>
      <c r="F37" s="48">
        <v>590959483.4789001</v>
      </c>
      <c r="G37" s="24"/>
    </row>
    <row r="38" spans="1:8" ht="15">
      <c r="A38" s="14" t="s">
        <v>204</v>
      </c>
      <c r="B38" s="17"/>
      <c r="C38" s="81">
        <f>SUM(C32:C37)</f>
        <v>14003664669.594172</v>
      </c>
      <c r="D38" s="81">
        <f>SUM(D32:D37)</f>
        <v>11232849603.82257</v>
      </c>
      <c r="E38" s="82">
        <f>SUM(E32:E37)</f>
        <v>23880736387.16471</v>
      </c>
      <c r="F38" s="82">
        <f>SUM(F32:F37)</f>
        <v>12655381481.3936</v>
      </c>
      <c r="G38" s="24"/>
      <c r="H38" s="65"/>
    </row>
    <row r="39" ht="10.5" customHeight="1"/>
    <row r="40" spans="1:8" ht="18">
      <c r="A40" s="52" t="s">
        <v>226</v>
      </c>
      <c r="B40" s="53"/>
      <c r="C40" s="53"/>
      <c r="D40" s="52"/>
      <c r="E40" s="83"/>
      <c r="F40" s="84"/>
      <c r="H40" s="7"/>
    </row>
    <row r="41" spans="1:7" ht="15.75">
      <c r="A41" s="85" t="s">
        <v>20</v>
      </c>
      <c r="B41" s="6"/>
      <c r="C41" s="25">
        <v>44469</v>
      </c>
      <c r="D41" s="25">
        <f>D4</f>
        <v>44834</v>
      </c>
      <c r="F41" s="65"/>
      <c r="G41" s="65"/>
    </row>
    <row r="42" spans="1:7" ht="15">
      <c r="A42" s="16">
        <v>1</v>
      </c>
      <c r="B42" s="9" t="s">
        <v>50</v>
      </c>
      <c r="C42" s="45">
        <f>C5</f>
        <v>895884869.2914964</v>
      </c>
      <c r="D42" s="45">
        <f>D5</f>
        <v>914673126.7749839</v>
      </c>
      <c r="F42" s="7"/>
      <c r="G42" s="65"/>
    </row>
    <row r="43" spans="1:5" ht="29.25" customHeight="1">
      <c r="A43" s="74" t="s">
        <v>234</v>
      </c>
      <c r="B43" s="86" t="s">
        <v>51</v>
      </c>
      <c r="C43" s="41"/>
      <c r="D43" s="41"/>
      <c r="E43" s="7"/>
    </row>
    <row r="44" spans="1:4" ht="27.75" customHeight="1">
      <c r="A44" s="66" t="s">
        <v>235</v>
      </c>
      <c r="B44" s="86" t="s">
        <v>52</v>
      </c>
      <c r="C44" s="43"/>
      <c r="D44" s="43"/>
    </row>
    <row r="45" spans="1:4" ht="15">
      <c r="A45" s="66" t="s">
        <v>42</v>
      </c>
      <c r="B45" s="87" t="s">
        <v>43</v>
      </c>
      <c r="C45" s="43"/>
      <c r="D45" s="43"/>
    </row>
    <row r="46" spans="1:4" ht="15">
      <c r="A46" s="66" t="s">
        <v>44</v>
      </c>
      <c r="B46" s="87" t="s">
        <v>45</v>
      </c>
      <c r="C46" s="43"/>
      <c r="D46" s="43"/>
    </row>
    <row r="47" spans="1:4" ht="15">
      <c r="A47" s="66" t="s">
        <v>46</v>
      </c>
      <c r="B47" s="87" t="s">
        <v>47</v>
      </c>
      <c r="C47" s="43"/>
      <c r="D47" s="43"/>
    </row>
    <row r="48" spans="1:6" ht="15">
      <c r="A48" s="66">
        <v>2</v>
      </c>
      <c r="B48" s="9" t="s">
        <v>53</v>
      </c>
      <c r="C48" s="45">
        <f>C16</f>
        <v>662336603.5473254</v>
      </c>
      <c r="D48" s="45">
        <f>D16</f>
        <v>657039378.117304</v>
      </c>
      <c r="F48" s="7"/>
    </row>
    <row r="49" spans="1:6" ht="15">
      <c r="A49" s="66">
        <v>3</v>
      </c>
      <c r="B49" s="9" t="s">
        <v>54</v>
      </c>
      <c r="C49" s="45">
        <f>C48+C42</f>
        <v>1558221472.838822</v>
      </c>
      <c r="D49" s="45">
        <f>D48+D42</f>
        <v>1571712504.8922877</v>
      </c>
      <c r="F49" s="7"/>
    </row>
    <row r="50" spans="1:5" ht="15">
      <c r="A50" s="88"/>
      <c r="B50" s="9" t="s">
        <v>39</v>
      </c>
      <c r="C50" s="54">
        <f>C42/D38*100</f>
        <v>7.975579669353218</v>
      </c>
      <c r="D50" s="54">
        <f>D42/F38*100</f>
        <v>7.22754290828585</v>
      </c>
      <c r="E50" s="7"/>
    </row>
    <row r="51" spans="1:4" ht="30.75" customHeight="1">
      <c r="A51" s="88"/>
      <c r="B51" s="86" t="s">
        <v>40</v>
      </c>
      <c r="C51" s="17"/>
      <c r="D51" s="17"/>
    </row>
    <row r="52" spans="1:4" ht="27" customHeight="1">
      <c r="A52" s="89"/>
      <c r="B52" s="86" t="s">
        <v>41</v>
      </c>
      <c r="C52" s="17"/>
      <c r="D52" s="17"/>
    </row>
    <row r="53" spans="1:4" ht="15">
      <c r="A53" s="89"/>
      <c r="B53" s="87" t="s">
        <v>43</v>
      </c>
      <c r="C53" s="6"/>
      <c r="D53" s="6"/>
    </row>
    <row r="54" spans="1:4" ht="15">
      <c r="A54" s="66" t="s">
        <v>44</v>
      </c>
      <c r="B54" s="87" t="s">
        <v>45</v>
      </c>
      <c r="C54" s="6"/>
      <c r="D54" s="6"/>
    </row>
    <row r="55" spans="1:4" ht="15">
      <c r="A55" s="66" t="s">
        <v>46</v>
      </c>
      <c r="B55" s="87" t="s">
        <v>47</v>
      </c>
      <c r="C55" s="6"/>
      <c r="D55" s="6"/>
    </row>
    <row r="56" spans="1:5" ht="15">
      <c r="A56" s="66">
        <v>5</v>
      </c>
      <c r="B56" s="9" t="s">
        <v>48</v>
      </c>
      <c r="C56" s="90">
        <f>C49/D38*100</f>
        <v>13.87200512600609</v>
      </c>
      <c r="D56" s="90">
        <f>D49/F38*100</f>
        <v>12.419321434150968</v>
      </c>
      <c r="E56" s="7"/>
    </row>
    <row r="57" spans="1:4" ht="15">
      <c r="A57" s="66">
        <v>6</v>
      </c>
      <c r="B57" s="9" t="s">
        <v>49</v>
      </c>
      <c r="C57" s="54">
        <v>6.354546699836927</v>
      </c>
      <c r="D57" s="54">
        <v>3.815440506399935</v>
      </c>
    </row>
    <row r="58" ht="11.25" customHeight="1"/>
    <row r="59" spans="1:2" ht="18">
      <c r="A59" s="52" t="s">
        <v>227</v>
      </c>
      <c r="B59" s="53"/>
    </row>
    <row r="60" spans="1:11" ht="15.75">
      <c r="A60" s="16" t="s">
        <v>55</v>
      </c>
      <c r="B60" s="16" t="s">
        <v>56</v>
      </c>
      <c r="C60" s="152">
        <f>C4</f>
        <v>44469</v>
      </c>
      <c r="D60" s="153"/>
      <c r="E60" s="152">
        <f>D4</f>
        <v>44834</v>
      </c>
      <c r="F60" s="153"/>
      <c r="I60" s="24"/>
      <c r="J60" s="24"/>
      <c r="K60" s="24"/>
    </row>
    <row r="61" spans="1:11" ht="15">
      <c r="A61" s="155"/>
      <c r="B61" s="155"/>
      <c r="C61" s="22" t="s">
        <v>57</v>
      </c>
      <c r="D61" s="22" t="s">
        <v>58</v>
      </c>
      <c r="E61" s="22" t="s">
        <v>57</v>
      </c>
      <c r="F61" s="22" t="s">
        <v>58</v>
      </c>
      <c r="G61" s="24"/>
      <c r="H61" s="24"/>
      <c r="I61" s="24"/>
      <c r="J61" s="24"/>
      <c r="K61" s="24"/>
    </row>
    <row r="62" spans="1:11" ht="17.25" customHeight="1">
      <c r="A62" s="91" t="s">
        <v>10</v>
      </c>
      <c r="B62" s="92" t="s">
        <v>59</v>
      </c>
      <c r="C62" s="93">
        <v>1730788.8900000001</v>
      </c>
      <c r="D62" s="94">
        <v>0</v>
      </c>
      <c r="E62" s="95">
        <v>4149020.7300000004</v>
      </c>
      <c r="F62" s="95">
        <v>1228605.7</v>
      </c>
      <c r="G62" s="24"/>
      <c r="H62" s="24"/>
      <c r="I62" s="24"/>
      <c r="J62" s="24"/>
      <c r="K62" s="24"/>
    </row>
    <row r="63" spans="1:11" ht="14.25" customHeight="1">
      <c r="A63" s="91" t="s">
        <v>12</v>
      </c>
      <c r="B63" s="92" t="s">
        <v>60</v>
      </c>
      <c r="C63" s="93">
        <v>298877158.8600001</v>
      </c>
      <c r="D63" s="94">
        <v>70929830.88999999</v>
      </c>
      <c r="E63" s="95">
        <v>408291628.61</v>
      </c>
      <c r="F63" s="95">
        <v>41366056.83</v>
      </c>
      <c r="G63" s="24"/>
      <c r="H63" s="24"/>
      <c r="I63" s="24"/>
      <c r="J63" s="24"/>
      <c r="K63" s="24"/>
    </row>
    <row r="64" spans="1:11" ht="15">
      <c r="A64" s="91" t="s">
        <v>236</v>
      </c>
      <c r="B64" s="92" t="s">
        <v>61</v>
      </c>
      <c r="C64" s="93">
        <v>1839838844.27</v>
      </c>
      <c r="D64" s="94">
        <v>158945084.2</v>
      </c>
      <c r="E64" s="95">
        <v>2244288398.0499997</v>
      </c>
      <c r="F64" s="95">
        <v>254838931.74</v>
      </c>
      <c r="G64" s="24"/>
      <c r="H64" s="24"/>
      <c r="I64" s="24"/>
      <c r="J64" s="24"/>
      <c r="K64" s="24"/>
    </row>
    <row r="65" spans="1:11" ht="15">
      <c r="A65" s="96" t="s">
        <v>16</v>
      </c>
      <c r="B65" s="97" t="s">
        <v>62</v>
      </c>
      <c r="C65" s="93">
        <v>962118527.8399999</v>
      </c>
      <c r="D65" s="94">
        <v>197718977.01</v>
      </c>
      <c r="E65" s="95">
        <v>944603979.56</v>
      </c>
      <c r="F65" s="95">
        <v>116504677.11</v>
      </c>
      <c r="G65" s="24"/>
      <c r="H65" s="24"/>
      <c r="I65" s="24"/>
      <c r="J65" s="24"/>
      <c r="K65" s="24"/>
    </row>
    <row r="66" spans="1:11" ht="15">
      <c r="A66" s="96" t="s">
        <v>19</v>
      </c>
      <c r="B66" s="97" t="s">
        <v>63</v>
      </c>
      <c r="C66" s="93">
        <v>3131924733.8899994</v>
      </c>
      <c r="D66" s="94">
        <v>13488524.83</v>
      </c>
      <c r="E66" s="95">
        <v>3633695988.7699976</v>
      </c>
      <c r="F66" s="95">
        <v>35942676.23</v>
      </c>
      <c r="G66" s="24"/>
      <c r="H66" s="24"/>
      <c r="I66" s="24"/>
      <c r="J66" s="24"/>
      <c r="K66" s="24"/>
    </row>
    <row r="67" spans="1:8" ht="15">
      <c r="A67" s="91" t="s">
        <v>237</v>
      </c>
      <c r="B67" s="92" t="s">
        <v>64</v>
      </c>
      <c r="C67" s="93">
        <v>266311286.0700001</v>
      </c>
      <c r="D67" s="94">
        <v>24473759.34</v>
      </c>
      <c r="E67" s="95">
        <v>371015247.92</v>
      </c>
      <c r="F67" s="95">
        <v>46981841.11999999</v>
      </c>
      <c r="G67" s="24"/>
      <c r="H67" s="24"/>
    </row>
    <row r="68" spans="1:8" ht="15">
      <c r="A68" s="96" t="s">
        <v>28</v>
      </c>
      <c r="B68" s="97" t="s">
        <v>254</v>
      </c>
      <c r="C68" s="93">
        <v>332426586.96000004</v>
      </c>
      <c r="D68" s="94">
        <v>0</v>
      </c>
      <c r="E68" s="95">
        <v>364031254.26</v>
      </c>
      <c r="F68" s="95">
        <v>0</v>
      </c>
      <c r="G68" s="24"/>
      <c r="H68" s="24"/>
    </row>
    <row r="69" spans="1:8" ht="15">
      <c r="A69" s="96" t="s">
        <v>30</v>
      </c>
      <c r="B69" s="98" t="s">
        <v>65</v>
      </c>
      <c r="C69" s="93">
        <f>1467731244.59-C76</f>
        <v>119497938.55000043</v>
      </c>
      <c r="D69" s="94">
        <f>47074553.95-D76</f>
        <v>35032204.84</v>
      </c>
      <c r="E69" s="95">
        <v>135444277.7799976</v>
      </c>
      <c r="F69" s="95">
        <v>29679030.280000005</v>
      </c>
      <c r="G69" s="24"/>
      <c r="H69" s="24"/>
    </row>
    <row r="70" spans="1:8" ht="15">
      <c r="A70" s="96" t="s">
        <v>238</v>
      </c>
      <c r="B70" s="97" t="s">
        <v>66</v>
      </c>
      <c r="C70" s="93">
        <v>235023707.07000002</v>
      </c>
      <c r="D70" s="94">
        <v>2448079.23</v>
      </c>
      <c r="E70" s="95">
        <v>5819844325.060024</v>
      </c>
      <c r="F70" s="95">
        <v>3978845.1100000003</v>
      </c>
      <c r="G70" s="24"/>
      <c r="H70" s="24"/>
    </row>
    <row r="71" spans="1:8" ht="15">
      <c r="A71" s="96" t="s">
        <v>239</v>
      </c>
      <c r="B71" s="97" t="s">
        <v>67</v>
      </c>
      <c r="C71" s="93">
        <v>324148777.03</v>
      </c>
      <c r="D71" s="94">
        <v>0</v>
      </c>
      <c r="E71" s="95">
        <v>437441260.72999996</v>
      </c>
      <c r="F71" s="95">
        <v>3515536.83</v>
      </c>
      <c r="G71" s="24"/>
      <c r="H71" s="24"/>
    </row>
    <row r="72" spans="1:8" ht="15">
      <c r="A72" s="96" t="s">
        <v>68</v>
      </c>
      <c r="B72" s="97" t="s">
        <v>69</v>
      </c>
      <c r="C72" s="93"/>
      <c r="D72" s="94"/>
      <c r="E72" s="95">
        <v>0</v>
      </c>
      <c r="F72" s="95">
        <v>0</v>
      </c>
      <c r="G72" s="24"/>
      <c r="H72" s="24"/>
    </row>
    <row r="73" spans="1:8" ht="15">
      <c r="A73" s="96" t="s">
        <v>240</v>
      </c>
      <c r="B73" s="97" t="s">
        <v>70</v>
      </c>
      <c r="C73" s="93"/>
      <c r="D73" s="94"/>
      <c r="E73" s="95">
        <v>0</v>
      </c>
      <c r="F73" s="95">
        <v>0</v>
      </c>
      <c r="G73" s="24"/>
      <c r="H73" s="24"/>
    </row>
    <row r="74" spans="1:8" ht="15">
      <c r="A74" s="96" t="s">
        <v>71</v>
      </c>
      <c r="B74" s="97" t="s">
        <v>72</v>
      </c>
      <c r="C74" s="93">
        <v>169791661.01</v>
      </c>
      <c r="D74" s="94">
        <v>0</v>
      </c>
      <c r="E74" s="95">
        <v>220689211.97000003</v>
      </c>
      <c r="F74" s="95">
        <v>0</v>
      </c>
      <c r="G74" s="24"/>
      <c r="H74" s="24"/>
    </row>
    <row r="75" spans="1:8" ht="19.5" customHeight="1">
      <c r="A75" s="96" t="s">
        <v>73</v>
      </c>
      <c r="B75" s="97" t="s">
        <v>74</v>
      </c>
      <c r="C75" s="93"/>
      <c r="D75" s="94"/>
      <c r="E75" s="95">
        <v>0</v>
      </c>
      <c r="F75" s="95">
        <v>0</v>
      </c>
      <c r="G75" s="24"/>
      <c r="H75" s="24"/>
    </row>
    <row r="76" spans="1:8" ht="15">
      <c r="A76" s="96" t="s">
        <v>75</v>
      </c>
      <c r="B76" s="97" t="s">
        <v>76</v>
      </c>
      <c r="C76" s="93">
        <v>1348233306.0399995</v>
      </c>
      <c r="D76" s="94">
        <v>12042349.11</v>
      </c>
      <c r="E76" s="95">
        <v>1373234225.5000036</v>
      </c>
      <c r="F76" s="95">
        <v>10719070.989999998</v>
      </c>
      <c r="G76" s="24"/>
      <c r="H76" s="24"/>
    </row>
    <row r="77" spans="1:8" ht="15">
      <c r="A77" s="97"/>
      <c r="B77" s="99" t="s">
        <v>107</v>
      </c>
      <c r="C77" s="100">
        <f>SUM(C62:C76)</f>
        <v>9029923316.479998</v>
      </c>
      <c r="D77" s="100">
        <f>SUM(D62:D76)</f>
        <v>515078809.4499999</v>
      </c>
      <c r="E77" s="100">
        <f>SUM(E62:E76)</f>
        <v>15956728818.940023</v>
      </c>
      <c r="F77" s="101">
        <f>SUM(F62:F76)</f>
        <v>544755271.94</v>
      </c>
      <c r="G77" s="24"/>
      <c r="H77" s="24"/>
    </row>
    <row r="78" spans="3:4" ht="21" customHeight="1">
      <c r="C78" s="7"/>
      <c r="D78" s="7"/>
    </row>
    <row r="79" spans="1:7" ht="18">
      <c r="A79" s="52" t="s">
        <v>223</v>
      </c>
      <c r="B79" s="53"/>
      <c r="E79" s="52"/>
      <c r="F79" s="53"/>
      <c r="G79" s="65"/>
    </row>
    <row r="80" spans="1:6" ht="15.75">
      <c r="A80" s="16" t="s">
        <v>55</v>
      </c>
      <c r="B80" s="8" t="s">
        <v>77</v>
      </c>
      <c r="C80" s="25">
        <f>C4</f>
        <v>44469</v>
      </c>
      <c r="D80" s="25">
        <f>D4</f>
        <v>44834</v>
      </c>
      <c r="F80" s="7"/>
    </row>
    <row r="81" spans="1:6" ht="15">
      <c r="A81" s="102">
        <v>1</v>
      </c>
      <c r="B81" s="9" t="s">
        <v>78</v>
      </c>
      <c r="C81" s="103">
        <f>SUM(C82:C88)</f>
        <v>1426169240.0400004</v>
      </c>
      <c r="D81" s="103">
        <f>SUM(D82:D88)</f>
        <v>1839770458.5500002</v>
      </c>
      <c r="F81" s="7"/>
    </row>
    <row r="82" spans="1:8" ht="15">
      <c r="A82" s="66" t="s">
        <v>234</v>
      </c>
      <c r="B82" s="6" t="s">
        <v>79</v>
      </c>
      <c r="C82" s="43"/>
      <c r="D82" s="43"/>
      <c r="H82" s="104"/>
    </row>
    <row r="83" spans="1:4" ht="15">
      <c r="A83" s="66" t="s">
        <v>235</v>
      </c>
      <c r="B83" s="17" t="s">
        <v>80</v>
      </c>
      <c r="C83" s="43">
        <v>100349732.99</v>
      </c>
      <c r="D83" s="43">
        <v>88270933.74</v>
      </c>
    </row>
    <row r="84" spans="1:5" ht="15">
      <c r="A84" s="66" t="s">
        <v>241</v>
      </c>
      <c r="B84" s="6" t="s">
        <v>81</v>
      </c>
      <c r="C84" s="43">
        <v>115953615.47999999</v>
      </c>
      <c r="D84" s="43">
        <v>120024737.55000001</v>
      </c>
      <c r="E84" s="7"/>
    </row>
    <row r="85" spans="1:5" ht="15">
      <c r="A85" s="66" t="s">
        <v>242</v>
      </c>
      <c r="B85" s="6" t="s">
        <v>82</v>
      </c>
      <c r="C85" s="43">
        <v>553729590.1900005</v>
      </c>
      <c r="D85" s="43">
        <v>612659975.5299999</v>
      </c>
      <c r="E85" s="7"/>
    </row>
    <row r="86" spans="1:5" ht="15">
      <c r="A86" s="66" t="s">
        <v>243</v>
      </c>
      <c r="B86" s="17" t="s">
        <v>83</v>
      </c>
      <c r="C86" s="43">
        <v>656136301.38</v>
      </c>
      <c r="D86" s="43">
        <v>1018814811.7300001</v>
      </c>
      <c r="E86" s="7"/>
    </row>
    <row r="87" spans="1:4" ht="15">
      <c r="A87" s="66" t="s">
        <v>232</v>
      </c>
      <c r="B87" s="6" t="s">
        <v>84</v>
      </c>
      <c r="C87" s="43"/>
      <c r="D87" s="43"/>
    </row>
    <row r="88" spans="1:4" ht="28.5">
      <c r="A88" s="66" t="s">
        <v>244</v>
      </c>
      <c r="B88" s="17" t="s">
        <v>85</v>
      </c>
      <c r="C88" s="43"/>
      <c r="D88" s="43">
        <v>0</v>
      </c>
    </row>
    <row r="89" spans="1:4" ht="15">
      <c r="A89" s="16">
        <v>2</v>
      </c>
      <c r="B89" s="9" t="s">
        <v>86</v>
      </c>
      <c r="C89" s="64">
        <f>SUM(C90:C96)</f>
        <v>7603754076.440003</v>
      </c>
      <c r="D89" s="64">
        <f>SUM(D90:D96)</f>
        <v>14116958360.390015</v>
      </c>
    </row>
    <row r="90" spans="1:4" ht="15">
      <c r="A90" s="66" t="s">
        <v>234</v>
      </c>
      <c r="B90" s="6" t="s">
        <v>79</v>
      </c>
      <c r="C90" s="55"/>
      <c r="D90" s="55"/>
    </row>
    <row r="91" spans="1:4" ht="15">
      <c r="A91" s="66" t="s">
        <v>235</v>
      </c>
      <c r="B91" s="17" t="s">
        <v>80</v>
      </c>
      <c r="C91" s="55">
        <v>31329584.92</v>
      </c>
      <c r="D91" s="55">
        <v>31616589.04</v>
      </c>
    </row>
    <row r="92" spans="1:4" ht="15">
      <c r="A92" s="66" t="s">
        <v>241</v>
      </c>
      <c r="B92" s="6" t="s">
        <v>81</v>
      </c>
      <c r="C92" s="55">
        <v>0</v>
      </c>
      <c r="D92" s="55">
        <v>0</v>
      </c>
    </row>
    <row r="93" spans="1:4" ht="15">
      <c r="A93" s="66" t="s">
        <v>242</v>
      </c>
      <c r="B93" s="6" t="s">
        <v>82</v>
      </c>
      <c r="C93" s="55">
        <v>952787194.5800002</v>
      </c>
      <c r="D93" s="55">
        <v>1143606958.4800003</v>
      </c>
    </row>
    <row r="94" spans="1:6" ht="15">
      <c r="A94" s="66" t="s">
        <v>243</v>
      </c>
      <c r="B94" s="17" t="s">
        <v>83</v>
      </c>
      <c r="C94" s="105">
        <v>6619637296.940003</v>
      </c>
      <c r="D94" s="106">
        <v>12941734812.870014</v>
      </c>
      <c r="E94" s="107"/>
      <c r="F94" s="107"/>
    </row>
    <row r="95" spans="1:4" ht="15">
      <c r="A95" s="66" t="s">
        <v>232</v>
      </c>
      <c r="B95" s="6" t="s">
        <v>84</v>
      </c>
      <c r="C95" s="55"/>
      <c r="D95" s="55">
        <v>0</v>
      </c>
    </row>
    <row r="96" spans="1:4" ht="28.5">
      <c r="A96" s="66" t="s">
        <v>244</v>
      </c>
      <c r="B96" s="6" t="s">
        <v>85</v>
      </c>
      <c r="C96" s="55"/>
      <c r="D96" s="55">
        <v>0</v>
      </c>
    </row>
    <row r="97" spans="2:5" ht="15">
      <c r="B97" s="8" t="s">
        <v>93</v>
      </c>
      <c r="C97" s="108">
        <f>C89+C81</f>
        <v>9029923316.480003</v>
      </c>
      <c r="D97" s="108">
        <f>D89+D81</f>
        <v>15956728818.940014</v>
      </c>
      <c r="E97" s="65"/>
    </row>
    <row r="98" ht="6.75" customHeight="1"/>
    <row r="99" spans="1:2" ht="18">
      <c r="A99" s="52" t="s">
        <v>257</v>
      </c>
      <c r="B99" s="53"/>
    </row>
    <row r="100" spans="1:9" s="56" customFormat="1" ht="25.5">
      <c r="A100" s="3" t="s">
        <v>258</v>
      </c>
      <c r="B100" s="23" t="s">
        <v>192</v>
      </c>
      <c r="C100" s="23" t="s">
        <v>87</v>
      </c>
      <c r="D100" s="23" t="s">
        <v>88</v>
      </c>
      <c r="E100" s="23" t="s">
        <v>89</v>
      </c>
      <c r="F100" s="23" t="s">
        <v>90</v>
      </c>
      <c r="G100" s="23" t="s">
        <v>91</v>
      </c>
      <c r="H100" s="23" t="s">
        <v>92</v>
      </c>
      <c r="I100" s="23" t="s">
        <v>93</v>
      </c>
    </row>
    <row r="101" spans="1:10" ht="15">
      <c r="A101" s="5" t="s">
        <v>189</v>
      </c>
      <c r="B101" s="57">
        <v>2470540907.3500004</v>
      </c>
      <c r="C101" s="43">
        <v>499435880.28</v>
      </c>
      <c r="D101" s="43">
        <v>0</v>
      </c>
      <c r="E101" s="43">
        <v>300000000</v>
      </c>
      <c r="F101" s="43">
        <v>0</v>
      </c>
      <c r="G101" s="43"/>
      <c r="H101" s="43"/>
      <c r="I101" s="48">
        <f aca="true" t="shared" si="0" ref="I101:I106">SUM(B101:H101)</f>
        <v>3269976787.63</v>
      </c>
      <c r="J101" s="7"/>
    </row>
    <row r="102" spans="1:9" ht="15">
      <c r="A102" s="5" t="s">
        <v>190</v>
      </c>
      <c r="B102" s="43">
        <v>0</v>
      </c>
      <c r="C102" s="43">
        <v>0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8">
        <f t="shared" si="0"/>
        <v>0</v>
      </c>
    </row>
    <row r="103" spans="1:9" ht="15">
      <c r="A103" s="5" t="s">
        <v>94</v>
      </c>
      <c r="B103" s="43">
        <v>0</v>
      </c>
      <c r="C103" s="43">
        <v>0</v>
      </c>
      <c r="D103" s="43">
        <v>0</v>
      </c>
      <c r="E103" s="43">
        <v>0</v>
      </c>
      <c r="F103" s="43">
        <v>0</v>
      </c>
      <c r="G103" s="43">
        <v>0</v>
      </c>
      <c r="H103" s="43">
        <v>949960852.39</v>
      </c>
      <c r="I103" s="48">
        <f t="shared" si="0"/>
        <v>949960852.39</v>
      </c>
    </row>
    <row r="104" spans="1:9" ht="15">
      <c r="A104" s="5" t="s">
        <v>95</v>
      </c>
      <c r="B104" s="43">
        <v>0</v>
      </c>
      <c r="C104" s="43">
        <v>0</v>
      </c>
      <c r="D104" s="43">
        <v>0</v>
      </c>
      <c r="E104" s="43">
        <v>0</v>
      </c>
      <c r="F104" s="43">
        <v>0</v>
      </c>
      <c r="G104" s="43">
        <v>0</v>
      </c>
      <c r="H104" s="43">
        <v>0</v>
      </c>
      <c r="I104" s="48">
        <f t="shared" si="0"/>
        <v>0</v>
      </c>
    </row>
    <row r="105" spans="1:9" ht="15" customHeight="1">
      <c r="A105" s="5" t="s">
        <v>96</v>
      </c>
      <c r="B105" s="48">
        <v>0</v>
      </c>
      <c r="C105" s="48">
        <v>502291821.19000006</v>
      </c>
      <c r="D105" s="48">
        <v>184591116.62999994</v>
      </c>
      <c r="E105" s="43">
        <v>57061011.43</v>
      </c>
      <c r="F105" s="43">
        <v>0</v>
      </c>
      <c r="G105" s="43">
        <v>1155015869.0600002</v>
      </c>
      <c r="H105" s="43">
        <v>7130963498.169999</v>
      </c>
      <c r="I105" s="48">
        <f t="shared" si="0"/>
        <v>9029923316.48</v>
      </c>
    </row>
    <row r="106" spans="1:9" ht="15">
      <c r="A106" s="5" t="s">
        <v>97</v>
      </c>
      <c r="B106" s="43">
        <v>0</v>
      </c>
      <c r="C106" s="43">
        <v>0</v>
      </c>
      <c r="D106" s="43">
        <v>0</v>
      </c>
      <c r="E106" s="43">
        <v>0</v>
      </c>
      <c r="F106" s="43">
        <v>0</v>
      </c>
      <c r="G106" s="43">
        <v>0</v>
      </c>
      <c r="H106" s="43">
        <v>561204652.4903727</v>
      </c>
      <c r="I106" s="48">
        <f t="shared" si="0"/>
        <v>561204652.4903727</v>
      </c>
    </row>
    <row r="107" spans="1:10" ht="15">
      <c r="A107" s="3" t="s">
        <v>98</v>
      </c>
      <c r="B107" s="45">
        <f aca="true" t="shared" si="1" ref="B107:H107">SUM(B101:B106)</f>
        <v>2470540907.3500004</v>
      </c>
      <c r="C107" s="45">
        <f t="shared" si="1"/>
        <v>1001727701.47</v>
      </c>
      <c r="D107" s="45">
        <f t="shared" si="1"/>
        <v>184591116.62999994</v>
      </c>
      <c r="E107" s="45">
        <f t="shared" si="1"/>
        <v>357061011.43</v>
      </c>
      <c r="F107" s="45">
        <f t="shared" si="1"/>
        <v>0</v>
      </c>
      <c r="G107" s="45">
        <f t="shared" si="1"/>
        <v>1155015869.0600002</v>
      </c>
      <c r="H107" s="45">
        <f t="shared" si="1"/>
        <v>8642129003.050373</v>
      </c>
      <c r="I107" s="45">
        <f>SUM(I101:I106)</f>
        <v>13811065608.990372</v>
      </c>
      <c r="J107" s="7"/>
    </row>
    <row r="108" spans="1:11" ht="25.5">
      <c r="A108" s="5" t="s">
        <v>99</v>
      </c>
      <c r="B108" s="43">
        <v>0</v>
      </c>
      <c r="C108" s="43">
        <v>0</v>
      </c>
      <c r="D108" s="43">
        <v>0</v>
      </c>
      <c r="E108" s="43">
        <v>0</v>
      </c>
      <c r="F108" s="43">
        <v>0</v>
      </c>
      <c r="G108" s="43">
        <v>0</v>
      </c>
      <c r="H108" s="43">
        <v>0</v>
      </c>
      <c r="I108" s="55">
        <f aca="true" t="shared" si="2" ref="I108:I113">SUM(B108:H108)</f>
        <v>0</v>
      </c>
      <c r="K108" s="7"/>
    </row>
    <row r="109" spans="1:9" ht="15">
      <c r="A109" s="5" t="s">
        <v>100</v>
      </c>
      <c r="B109" s="43">
        <v>1164505452.000001</v>
      </c>
      <c r="C109" s="43">
        <v>0</v>
      </c>
      <c r="D109" s="43">
        <v>0</v>
      </c>
      <c r="E109" s="43">
        <v>0</v>
      </c>
      <c r="F109" s="43">
        <v>0</v>
      </c>
      <c r="G109" s="43">
        <v>0</v>
      </c>
      <c r="H109" s="43">
        <v>0</v>
      </c>
      <c r="I109" s="55">
        <f t="shared" si="2"/>
        <v>1164505452.000001</v>
      </c>
    </row>
    <row r="110" spans="1:10" ht="13.5" customHeight="1">
      <c r="A110" s="5" t="s">
        <v>101</v>
      </c>
      <c r="B110" s="43">
        <v>3043606116.6429844</v>
      </c>
      <c r="C110" s="43">
        <v>0</v>
      </c>
      <c r="D110" s="43">
        <v>0</v>
      </c>
      <c r="E110" s="43">
        <v>0</v>
      </c>
      <c r="F110" s="43">
        <v>0</v>
      </c>
      <c r="G110" s="43">
        <v>0</v>
      </c>
      <c r="H110" s="43">
        <v>0</v>
      </c>
      <c r="I110" s="55">
        <f t="shared" si="2"/>
        <v>3043606116.6429844</v>
      </c>
      <c r="J110" s="7"/>
    </row>
    <row r="111" spans="1:10" ht="15">
      <c r="A111" s="5" t="s">
        <v>102</v>
      </c>
      <c r="B111" s="43">
        <v>0</v>
      </c>
      <c r="C111" s="43">
        <v>677870698.56</v>
      </c>
      <c r="D111" s="43">
        <v>533042416.65999997</v>
      </c>
      <c r="E111" s="43">
        <v>1442125551.8000002</v>
      </c>
      <c r="F111" s="43">
        <v>0</v>
      </c>
      <c r="G111" s="43">
        <v>1570673862.92</v>
      </c>
      <c r="H111" s="43">
        <v>2715594759.2999997</v>
      </c>
      <c r="I111" s="55">
        <f t="shared" si="2"/>
        <v>6939307289.24</v>
      </c>
      <c r="J111" s="7"/>
    </row>
    <row r="112" spans="1:9" ht="25.5">
      <c r="A112" s="5" t="s">
        <v>103</v>
      </c>
      <c r="B112" s="43">
        <v>0</v>
      </c>
      <c r="C112" s="43">
        <v>0</v>
      </c>
      <c r="D112" s="43">
        <v>0</v>
      </c>
      <c r="E112" s="43">
        <v>0</v>
      </c>
      <c r="F112" s="43">
        <v>0</v>
      </c>
      <c r="G112" s="43">
        <v>0</v>
      </c>
      <c r="H112" s="43">
        <v>0</v>
      </c>
      <c r="I112" s="55">
        <f t="shared" si="2"/>
        <v>0</v>
      </c>
    </row>
    <row r="113" spans="1:10" ht="15">
      <c r="A113" s="5" t="s">
        <v>198</v>
      </c>
      <c r="B113" s="43">
        <v>0</v>
      </c>
      <c r="C113" s="49">
        <v>0</v>
      </c>
      <c r="D113" s="49">
        <v>0</v>
      </c>
      <c r="E113" s="49">
        <v>0</v>
      </c>
      <c r="F113" s="49">
        <v>0</v>
      </c>
      <c r="G113" s="49">
        <v>0</v>
      </c>
      <c r="H113" s="49">
        <v>2663646751.1073895</v>
      </c>
      <c r="I113" s="55">
        <f t="shared" si="2"/>
        <v>2663646751.1073895</v>
      </c>
      <c r="J113" s="7"/>
    </row>
    <row r="114" spans="1:9" ht="21.75" customHeight="1">
      <c r="A114" s="8" t="s">
        <v>98</v>
      </c>
      <c r="B114" s="54">
        <f>SUM(B108:B113)</f>
        <v>4208111568.6429853</v>
      </c>
      <c r="C114" s="54">
        <f>SUM(C108:C113)</f>
        <v>677870698.56</v>
      </c>
      <c r="D114" s="54">
        <f aca="true" t="shared" si="3" ref="D114:I114">SUM(D108:D113)</f>
        <v>533042416.65999997</v>
      </c>
      <c r="E114" s="54">
        <f t="shared" si="3"/>
        <v>1442125551.8000002</v>
      </c>
      <c r="F114" s="54">
        <f>SUM(F108:F113)</f>
        <v>0</v>
      </c>
      <c r="G114" s="54">
        <f t="shared" si="3"/>
        <v>1570673862.92</v>
      </c>
      <c r="H114" s="54">
        <f t="shared" si="3"/>
        <v>5379241510.407389</v>
      </c>
      <c r="I114" s="54">
        <f t="shared" si="3"/>
        <v>13811065608.990374</v>
      </c>
    </row>
    <row r="115" spans="1:9" ht="15">
      <c r="A115" s="8" t="s">
        <v>195</v>
      </c>
      <c r="B115" s="43"/>
      <c r="C115" s="51">
        <f aca="true" t="shared" si="4" ref="C115:I115">C107/C114</f>
        <v>1.4777563089804135</v>
      </c>
      <c r="D115" s="51">
        <f t="shared" si="4"/>
        <v>0.3462972380071228</v>
      </c>
      <c r="E115" s="51">
        <f t="shared" si="4"/>
        <v>0.24759356838545127</v>
      </c>
      <c r="F115" s="51" t="e">
        <f t="shared" si="4"/>
        <v>#DIV/0!</v>
      </c>
      <c r="G115" s="51">
        <f t="shared" si="4"/>
        <v>0.735363270712826</v>
      </c>
      <c r="H115" s="51">
        <f t="shared" si="4"/>
        <v>1.6065701802624353</v>
      </c>
      <c r="I115" s="51">
        <f t="shared" si="4"/>
        <v>0.9999999999999999</v>
      </c>
    </row>
    <row r="116" spans="1:9" ht="28.5">
      <c r="A116" s="8" t="s">
        <v>196</v>
      </c>
      <c r="B116" s="51">
        <f>B107-B114</f>
        <v>-1737570661.292985</v>
      </c>
      <c r="C116" s="51">
        <f>C107-C114</f>
        <v>323857002.9100001</v>
      </c>
      <c r="D116" s="51">
        <f aca="true" t="shared" si="5" ref="D116:I116">D107-D114</f>
        <v>-348451300.03000003</v>
      </c>
      <c r="E116" s="51">
        <f t="shared" si="5"/>
        <v>-1085064540.3700001</v>
      </c>
      <c r="F116" s="51">
        <f t="shared" si="5"/>
        <v>0</v>
      </c>
      <c r="G116" s="51">
        <f t="shared" si="5"/>
        <v>-415657993.8599999</v>
      </c>
      <c r="H116" s="51">
        <f t="shared" si="5"/>
        <v>3262887492.6429844</v>
      </c>
      <c r="I116" s="51">
        <f t="shared" si="5"/>
        <v>0</v>
      </c>
    </row>
    <row r="117" spans="1:9" ht="28.5">
      <c r="A117" s="9" t="s">
        <v>197</v>
      </c>
      <c r="B117" s="51">
        <f>B116+C116</f>
        <v>-1413713658.3829849</v>
      </c>
      <c r="C117" s="51">
        <f>C116+D116</f>
        <v>-24594297.119999945</v>
      </c>
      <c r="D117" s="51">
        <f aca="true" t="shared" si="6" ref="D117:I117">C117+D116</f>
        <v>-373045597.15</v>
      </c>
      <c r="E117" s="51">
        <f t="shared" si="6"/>
        <v>-1458110137.52</v>
      </c>
      <c r="F117" s="51">
        <f t="shared" si="6"/>
        <v>-1458110137.52</v>
      </c>
      <c r="G117" s="51">
        <f t="shared" si="6"/>
        <v>-1873768131.3799999</v>
      </c>
      <c r="H117" s="51">
        <f t="shared" si="6"/>
        <v>1389119361.2629845</v>
      </c>
      <c r="I117" s="58">
        <f t="shared" si="6"/>
        <v>1389119361.2629845</v>
      </c>
    </row>
    <row r="118" ht="9" customHeight="1"/>
    <row r="119" spans="1:5" ht="17.25" customHeight="1">
      <c r="A119" s="2" t="s">
        <v>274</v>
      </c>
      <c r="B119" s="2"/>
      <c r="C119" s="2"/>
      <c r="D119" s="2"/>
      <c r="E119" s="2"/>
    </row>
    <row r="120" spans="1:9" ht="25.5">
      <c r="A120" s="3" t="s">
        <v>275</v>
      </c>
      <c r="B120" s="4" t="s">
        <v>192</v>
      </c>
      <c r="C120" s="4" t="s">
        <v>87</v>
      </c>
      <c r="D120" s="4" t="s">
        <v>88</v>
      </c>
      <c r="E120" s="4" t="s">
        <v>89</v>
      </c>
      <c r="F120" s="4" t="s">
        <v>90</v>
      </c>
      <c r="G120" s="4" t="s">
        <v>91</v>
      </c>
      <c r="H120" s="4" t="s">
        <v>92</v>
      </c>
      <c r="I120" s="4" t="s">
        <v>93</v>
      </c>
    </row>
    <row r="121" spans="1:9" ht="15">
      <c r="A121" s="5" t="s">
        <v>189</v>
      </c>
      <c r="B121" s="48">
        <f>'[1]M4'!$C$33+'[1]M4'!$C$34+'[1]M4'!$C$35</f>
        <v>3062557529.4900002</v>
      </c>
      <c r="C121" s="43">
        <v>122961690.04</v>
      </c>
      <c r="D121" s="43">
        <v>0</v>
      </c>
      <c r="E121" s="43">
        <v>1109686947</v>
      </c>
      <c r="F121" s="43">
        <v>0</v>
      </c>
      <c r="G121" s="43">
        <v>0</v>
      </c>
      <c r="H121" s="43">
        <v>0</v>
      </c>
      <c r="I121" s="43">
        <f aca="true" t="shared" si="7" ref="I121:I126">SUM(B121:H121)</f>
        <v>4295206166.530001</v>
      </c>
    </row>
    <row r="122" spans="1:9" ht="15">
      <c r="A122" s="5" t="s">
        <v>190</v>
      </c>
      <c r="B122" s="49">
        <v>0</v>
      </c>
      <c r="C122" s="49">
        <v>0</v>
      </c>
      <c r="D122" s="49">
        <v>0</v>
      </c>
      <c r="E122" s="49">
        <v>1877405679.73</v>
      </c>
      <c r="F122" s="49">
        <v>0</v>
      </c>
      <c r="G122" s="49">
        <v>0</v>
      </c>
      <c r="H122" s="49">
        <v>20000000</v>
      </c>
      <c r="I122" s="43">
        <f t="shared" si="7"/>
        <v>1897405679.73</v>
      </c>
    </row>
    <row r="123" spans="1:9" ht="15">
      <c r="A123" s="5" t="s">
        <v>94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8">
        <v>407085758</v>
      </c>
      <c r="I123" s="43">
        <f t="shared" si="7"/>
        <v>407085758</v>
      </c>
    </row>
    <row r="124" spans="1:10" ht="15">
      <c r="A124" s="5" t="s">
        <v>95</v>
      </c>
      <c r="B124" s="43">
        <v>0</v>
      </c>
      <c r="C124" s="43">
        <v>0</v>
      </c>
      <c r="D124" s="43">
        <v>0</v>
      </c>
      <c r="E124" s="43">
        <v>0</v>
      </c>
      <c r="F124" s="43">
        <v>0</v>
      </c>
      <c r="G124" s="43">
        <v>0</v>
      </c>
      <c r="H124" s="43">
        <v>0</v>
      </c>
      <c r="I124" s="43">
        <f t="shared" si="7"/>
        <v>0</v>
      </c>
      <c r="J124" s="7"/>
    </row>
    <row r="125" spans="1:10" ht="18" customHeight="1">
      <c r="A125" s="5" t="s">
        <v>96</v>
      </c>
      <c r="B125" s="43">
        <v>0</v>
      </c>
      <c r="C125" s="43">
        <v>3197846280.76001</v>
      </c>
      <c r="D125" s="48">
        <v>3089995961.3599854</v>
      </c>
      <c r="E125" s="48">
        <v>143097308.54000005</v>
      </c>
      <c r="F125" s="48">
        <v>0</v>
      </c>
      <c r="G125" s="48">
        <v>1384342501.9300008</v>
      </c>
      <c r="H125" s="48">
        <v>8141446766.350002</v>
      </c>
      <c r="I125" s="43">
        <f t="shared" si="7"/>
        <v>15956728818.939999</v>
      </c>
      <c r="J125" s="7"/>
    </row>
    <row r="126" spans="1:9" ht="15">
      <c r="A126" s="5" t="s">
        <v>97</v>
      </c>
      <c r="B126" s="43">
        <v>0</v>
      </c>
      <c r="C126" s="43">
        <v>0</v>
      </c>
      <c r="D126" s="43">
        <v>0</v>
      </c>
      <c r="E126" s="43">
        <v>0</v>
      </c>
      <c r="F126" s="43">
        <v>0</v>
      </c>
      <c r="G126" s="43">
        <v>0</v>
      </c>
      <c r="H126" s="43">
        <f>1232968619.20629+'[1]M4'!$K$42</f>
        <v>1346024813.06629</v>
      </c>
      <c r="I126" s="43">
        <f t="shared" si="7"/>
        <v>1346024813.06629</v>
      </c>
    </row>
    <row r="127" spans="1:10" ht="15">
      <c r="A127" s="3" t="s">
        <v>98</v>
      </c>
      <c r="B127" s="45">
        <f>SUM(B121:B126)</f>
        <v>3062557529.4900002</v>
      </c>
      <c r="C127" s="45">
        <f>SUM(C121:C126)</f>
        <v>3320807970.8000097</v>
      </c>
      <c r="D127" s="45">
        <f aca="true" t="shared" si="8" ref="D127:I127">SUM(D121:D126)</f>
        <v>3089995961.3599854</v>
      </c>
      <c r="E127" s="45">
        <f t="shared" si="8"/>
        <v>3130189935.27</v>
      </c>
      <c r="F127" s="45">
        <f t="shared" si="8"/>
        <v>0</v>
      </c>
      <c r="G127" s="45">
        <f t="shared" si="8"/>
        <v>1384342501.9300008</v>
      </c>
      <c r="H127" s="45">
        <f t="shared" si="8"/>
        <v>9914557337.416292</v>
      </c>
      <c r="I127" s="45">
        <f t="shared" si="8"/>
        <v>23902451236.26629</v>
      </c>
      <c r="J127" s="7"/>
    </row>
    <row r="128" spans="1:9" ht="25.5">
      <c r="A128" s="5" t="s">
        <v>99</v>
      </c>
      <c r="B128" s="43">
        <v>0</v>
      </c>
      <c r="C128" s="43">
        <v>0</v>
      </c>
      <c r="D128" s="43">
        <v>0</v>
      </c>
      <c r="E128" s="43">
        <v>0</v>
      </c>
      <c r="F128" s="43">
        <v>0</v>
      </c>
      <c r="G128" s="43">
        <v>0</v>
      </c>
      <c r="H128" s="43">
        <v>0</v>
      </c>
      <c r="I128" s="43">
        <f aca="true" t="shared" si="9" ref="I128:I133">SUM(C128:H128)</f>
        <v>0</v>
      </c>
    </row>
    <row r="129" spans="1:11" ht="15">
      <c r="A129" s="5" t="s">
        <v>100</v>
      </c>
      <c r="B129" s="48">
        <v>1011904977.2999994</v>
      </c>
      <c r="C129" s="43">
        <v>0</v>
      </c>
      <c r="D129" s="43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f>SUM(B129:H129)</f>
        <v>1011904977.2999994</v>
      </c>
      <c r="K129" s="7"/>
    </row>
    <row r="130" spans="1:9" ht="15">
      <c r="A130" s="5" t="s">
        <v>101</v>
      </c>
      <c r="B130" s="48">
        <v>9135856443.243015</v>
      </c>
      <c r="C130" s="43">
        <v>0</v>
      </c>
      <c r="D130" s="43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f>SUM(B130:H130)</f>
        <v>9135856443.243015</v>
      </c>
    </row>
    <row r="131" spans="1:10" ht="15">
      <c r="A131" s="5" t="s">
        <v>102</v>
      </c>
      <c r="B131" s="48">
        <v>0</v>
      </c>
      <c r="C131" s="43">
        <v>644439672.24</v>
      </c>
      <c r="D131" s="43">
        <v>1712139125.15</v>
      </c>
      <c r="E131" s="43">
        <v>1200077656.06</v>
      </c>
      <c r="F131" s="43">
        <v>0</v>
      </c>
      <c r="G131" s="43">
        <v>2314012568.56</v>
      </c>
      <c r="H131" s="43">
        <v>4301511925.09</v>
      </c>
      <c r="I131" s="43">
        <f>SUM(B131:H131)</f>
        <v>10172180947.1</v>
      </c>
      <c r="J131" s="7"/>
    </row>
    <row r="132" spans="1:9" ht="25.5">
      <c r="A132" s="5" t="s">
        <v>103</v>
      </c>
      <c r="B132" s="43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410000000</v>
      </c>
      <c r="I132" s="43">
        <f t="shared" si="9"/>
        <v>410000000</v>
      </c>
    </row>
    <row r="133" spans="1:9" ht="15">
      <c r="A133" s="5" t="s">
        <v>121</v>
      </c>
      <c r="B133" s="43">
        <v>0</v>
      </c>
      <c r="C133" s="49">
        <v>0</v>
      </c>
      <c r="D133" s="49">
        <v>157369021.71980402</v>
      </c>
      <c r="E133" s="49">
        <v>461831475.867</v>
      </c>
      <c r="F133" s="49">
        <v>0</v>
      </c>
      <c r="G133" s="49">
        <v>0</v>
      </c>
      <c r="H133" s="49">
        <v>2553308371.03648</v>
      </c>
      <c r="I133" s="43">
        <f t="shared" si="9"/>
        <v>3172508868.623284</v>
      </c>
    </row>
    <row r="134" spans="1:10" ht="15">
      <c r="A134" s="8" t="s">
        <v>98</v>
      </c>
      <c r="B134" s="45">
        <f>SUM(B128:B133)</f>
        <v>10147761420.543015</v>
      </c>
      <c r="C134" s="45">
        <f>SUM(C128:C133)</f>
        <v>644439672.24</v>
      </c>
      <c r="D134" s="45">
        <f aca="true" t="shared" si="10" ref="D134:I134">SUM(D128:D133)</f>
        <v>1869508146.8698041</v>
      </c>
      <c r="E134" s="45">
        <f t="shared" si="10"/>
        <v>1661909131.927</v>
      </c>
      <c r="F134" s="45">
        <f t="shared" si="10"/>
        <v>0</v>
      </c>
      <c r="G134" s="45">
        <f t="shared" si="10"/>
        <v>2314012568.56</v>
      </c>
      <c r="H134" s="45">
        <f t="shared" si="10"/>
        <v>7264820296.12648</v>
      </c>
      <c r="I134" s="45">
        <f t="shared" si="10"/>
        <v>23902451236.266296</v>
      </c>
      <c r="J134" s="7"/>
    </row>
    <row r="135" spans="1:9" ht="15">
      <c r="A135" s="8" t="s">
        <v>199</v>
      </c>
      <c r="B135" s="51">
        <f>B127/B134</f>
        <v>0.30179636695933676</v>
      </c>
      <c r="C135" s="51">
        <f>C127/C134</f>
        <v>5.153016044554262</v>
      </c>
      <c r="D135" s="51">
        <f aca="true" t="shared" si="11" ref="D135:I135">D127/D134</f>
        <v>1.652838992188237</v>
      </c>
      <c r="E135" s="51">
        <f t="shared" si="11"/>
        <v>1.8834904238359373</v>
      </c>
      <c r="F135" s="51" t="e">
        <f>F127/F134</f>
        <v>#DIV/0!</v>
      </c>
      <c r="G135" s="51">
        <f t="shared" si="11"/>
        <v>0.5982432942408222</v>
      </c>
      <c r="H135" s="51">
        <f t="shared" si="11"/>
        <v>1.3647353868756564</v>
      </c>
      <c r="I135" s="51">
        <f t="shared" si="11"/>
        <v>0.9999999999999997</v>
      </c>
    </row>
    <row r="136" spans="1:9" ht="28.5">
      <c r="A136" s="8" t="s">
        <v>200</v>
      </c>
      <c r="B136" s="51">
        <f>B127-B134</f>
        <v>-7085203891.053015</v>
      </c>
      <c r="C136" s="51">
        <f>C127-C134</f>
        <v>2676368298.56001</v>
      </c>
      <c r="D136" s="51">
        <f aca="true" t="shared" si="12" ref="D136:I136">D127-D134</f>
        <v>1220487814.4901812</v>
      </c>
      <c r="E136" s="51">
        <f t="shared" si="12"/>
        <v>1468280803.343</v>
      </c>
      <c r="F136" s="51">
        <f t="shared" si="12"/>
        <v>0</v>
      </c>
      <c r="G136" s="51">
        <f t="shared" si="12"/>
        <v>-929670066.6299992</v>
      </c>
      <c r="H136" s="51">
        <f t="shared" si="12"/>
        <v>2649737041.289812</v>
      </c>
      <c r="I136" s="51">
        <f t="shared" si="12"/>
        <v>0</v>
      </c>
    </row>
    <row r="137" spans="1:9" ht="28.5">
      <c r="A137" s="9" t="s">
        <v>201</v>
      </c>
      <c r="B137" s="51">
        <f>B136+C136</f>
        <v>-4408835592.493005</v>
      </c>
      <c r="C137" s="51">
        <f>C136+D136</f>
        <v>3896856113.050191</v>
      </c>
      <c r="D137" s="51">
        <f aca="true" t="shared" si="13" ref="D137:I137">C137+D136</f>
        <v>5117343927.540372</v>
      </c>
      <c r="E137" s="51">
        <f t="shared" si="13"/>
        <v>6585624730.883371</v>
      </c>
      <c r="F137" s="51">
        <f t="shared" si="13"/>
        <v>6585624730.883371</v>
      </c>
      <c r="G137" s="51">
        <f t="shared" si="13"/>
        <v>5655954664.253372</v>
      </c>
      <c r="H137" s="51">
        <f t="shared" si="13"/>
        <v>8305691705.543184</v>
      </c>
      <c r="I137" s="51">
        <f t="shared" si="13"/>
        <v>8305691705.543184</v>
      </c>
    </row>
    <row r="138" spans="1:9" ht="13.5" customHeight="1">
      <c r="A138" s="10"/>
      <c r="B138" s="11"/>
      <c r="C138" s="12"/>
      <c r="D138" s="12"/>
      <c r="E138" s="12"/>
      <c r="F138" s="13"/>
      <c r="G138" s="13"/>
      <c r="H138" s="13"/>
      <c r="I138" s="13"/>
    </row>
    <row r="139" spans="1:5" ht="16.5" customHeight="1">
      <c r="A139" s="59" t="s">
        <v>259</v>
      </c>
      <c r="B139" s="59"/>
      <c r="C139" s="59"/>
      <c r="D139" s="59"/>
      <c r="E139" s="60"/>
    </row>
    <row r="140" spans="1:7" ht="28.5">
      <c r="A140" s="3" t="s">
        <v>258</v>
      </c>
      <c r="B140" s="158" t="s">
        <v>105</v>
      </c>
      <c r="C140" s="159"/>
      <c r="D140" s="159"/>
      <c r="E140" s="160"/>
      <c r="F140" s="14" t="s">
        <v>106</v>
      </c>
      <c r="G140" s="15" t="s">
        <v>107</v>
      </c>
    </row>
    <row r="141" spans="1:7" ht="28.5">
      <c r="A141" s="8" t="s">
        <v>32</v>
      </c>
      <c r="B141" s="16" t="s">
        <v>108</v>
      </c>
      <c r="C141" s="16" t="s">
        <v>109</v>
      </c>
      <c r="D141" s="16" t="s">
        <v>110</v>
      </c>
      <c r="E141" s="16" t="s">
        <v>111</v>
      </c>
      <c r="F141" s="6"/>
      <c r="G141" s="6"/>
    </row>
    <row r="142" spans="1:7" ht="28.5">
      <c r="A142" s="43" t="s">
        <v>112</v>
      </c>
      <c r="B142" s="43">
        <f>B101</f>
        <v>2470540907.3500004</v>
      </c>
      <c r="C142" s="43">
        <f>C101</f>
        <v>499435880.28</v>
      </c>
      <c r="D142" s="43">
        <f>E101</f>
        <v>300000000</v>
      </c>
      <c r="E142" s="43">
        <v>0</v>
      </c>
      <c r="F142" s="43">
        <v>0</v>
      </c>
      <c r="G142" s="43">
        <f>SUM(B142:F142)</f>
        <v>3269976787.63</v>
      </c>
    </row>
    <row r="143" spans="1:7" ht="15">
      <c r="A143" s="41" t="s">
        <v>113</v>
      </c>
      <c r="B143" s="43">
        <v>0</v>
      </c>
      <c r="C143" s="43">
        <v>0</v>
      </c>
      <c r="D143" s="43">
        <v>0</v>
      </c>
      <c r="E143" s="43">
        <v>0</v>
      </c>
      <c r="F143" s="43">
        <v>0</v>
      </c>
      <c r="G143" s="43">
        <f>SUM(B143:F143)</f>
        <v>0</v>
      </c>
    </row>
    <row r="144" spans="1:7" ht="15">
      <c r="A144" s="41" t="s">
        <v>114</v>
      </c>
      <c r="B144" s="43">
        <f>C105+D105</f>
        <v>686882937.8199999</v>
      </c>
      <c r="C144" s="43">
        <f>E105</f>
        <v>57061011.43</v>
      </c>
      <c r="D144" s="43">
        <f>G105</f>
        <v>1155015869.0600002</v>
      </c>
      <c r="E144" s="43">
        <f>H105</f>
        <v>7130963498.169999</v>
      </c>
      <c r="F144" s="43">
        <v>0</v>
      </c>
      <c r="G144" s="43">
        <f>SUM(B144:F144)</f>
        <v>9029923316.48</v>
      </c>
    </row>
    <row r="145" spans="1:7" ht="15">
      <c r="A145" s="41" t="s">
        <v>115</v>
      </c>
      <c r="B145" s="44">
        <v>0</v>
      </c>
      <c r="C145" s="43">
        <v>0</v>
      </c>
      <c r="D145" s="43">
        <v>0</v>
      </c>
      <c r="E145" s="43">
        <f>I102+I103</f>
        <v>949960852.39</v>
      </c>
      <c r="F145" s="43">
        <v>0</v>
      </c>
      <c r="G145" s="43">
        <f>SUM(B145:F145)</f>
        <v>949960852.39</v>
      </c>
    </row>
    <row r="146" spans="1:7" ht="15">
      <c r="A146" s="43" t="s">
        <v>116</v>
      </c>
      <c r="B146" s="43">
        <f>B106</f>
        <v>0</v>
      </c>
      <c r="C146" s="48">
        <v>0</v>
      </c>
      <c r="D146" s="43">
        <v>0</v>
      </c>
      <c r="E146" s="48">
        <f>H106</f>
        <v>561204652.4903727</v>
      </c>
      <c r="F146" s="43">
        <v>0</v>
      </c>
      <c r="G146" s="43">
        <f>SUM(B146:F146)</f>
        <v>561204652.4903727</v>
      </c>
    </row>
    <row r="147" spans="1:8" ht="15">
      <c r="A147" s="45" t="s">
        <v>117</v>
      </c>
      <c r="B147" s="46">
        <f aca="true" t="shared" si="14" ref="B147:G147">SUM(B142:B146)</f>
        <v>3157423845.17</v>
      </c>
      <c r="C147" s="46">
        <f t="shared" si="14"/>
        <v>556496891.7099999</v>
      </c>
      <c r="D147" s="46">
        <f t="shared" si="14"/>
        <v>1455015869.0600002</v>
      </c>
      <c r="E147" s="46">
        <f t="shared" si="14"/>
        <v>8642129003.050373</v>
      </c>
      <c r="F147" s="46">
        <f t="shared" si="14"/>
        <v>0</v>
      </c>
      <c r="G147" s="46">
        <f t="shared" si="14"/>
        <v>13811065608.990372</v>
      </c>
      <c r="H147" s="7"/>
    </row>
    <row r="148" spans="1:7" ht="15">
      <c r="A148" s="154" t="s">
        <v>118</v>
      </c>
      <c r="B148" s="154"/>
      <c r="C148" s="154"/>
      <c r="D148" s="154"/>
      <c r="E148" s="154"/>
      <c r="F148" s="154"/>
      <c r="G148" s="154"/>
    </row>
    <row r="149" spans="1:8" ht="15">
      <c r="A149" s="41" t="s">
        <v>119</v>
      </c>
      <c r="B149" s="43">
        <f>B110+C111+D111</f>
        <v>4254519231.862984</v>
      </c>
      <c r="C149" s="43">
        <f>E111</f>
        <v>1442125551.8000002</v>
      </c>
      <c r="D149" s="43">
        <f>G111</f>
        <v>1570673862.92</v>
      </c>
      <c r="E149" s="43">
        <f>H111</f>
        <v>2715594759.2999997</v>
      </c>
      <c r="F149" s="43">
        <f>I109</f>
        <v>1164505452.000001</v>
      </c>
      <c r="G149" s="43">
        <f>SUM(B149:F149)</f>
        <v>11147418857.882984</v>
      </c>
      <c r="H149" s="7"/>
    </row>
    <row r="150" spans="1:7" ht="15">
      <c r="A150" s="43" t="s">
        <v>120</v>
      </c>
      <c r="B150" s="43">
        <v>0</v>
      </c>
      <c r="C150" s="43">
        <v>0</v>
      </c>
      <c r="D150" s="43">
        <v>0</v>
      </c>
      <c r="E150" s="43">
        <v>0</v>
      </c>
      <c r="F150" s="43">
        <v>0</v>
      </c>
      <c r="G150" s="43">
        <f>SUM(B150:F150)</f>
        <v>0</v>
      </c>
    </row>
    <row r="151" spans="1:7" ht="15">
      <c r="A151" s="43" t="s">
        <v>121</v>
      </c>
      <c r="B151" s="43">
        <f>D113</f>
        <v>0</v>
      </c>
      <c r="C151" s="43">
        <v>0</v>
      </c>
      <c r="D151" s="43">
        <f>F113</f>
        <v>0</v>
      </c>
      <c r="E151" s="43">
        <f>H113</f>
        <v>2663646751.1073895</v>
      </c>
      <c r="F151" s="48">
        <v>0</v>
      </c>
      <c r="G151" s="43">
        <f>SUM(B151:F151)</f>
        <v>2663646751.1073895</v>
      </c>
    </row>
    <row r="152" spans="1:8" ht="28.5">
      <c r="A152" s="45" t="s">
        <v>122</v>
      </c>
      <c r="B152" s="47">
        <f aca="true" t="shared" si="15" ref="B152:G152">SUM(B149:B151)</f>
        <v>4254519231.862984</v>
      </c>
      <c r="C152" s="47">
        <f t="shared" si="15"/>
        <v>1442125551.8000002</v>
      </c>
      <c r="D152" s="47">
        <f t="shared" si="15"/>
        <v>1570673862.92</v>
      </c>
      <c r="E152" s="47">
        <f t="shared" si="15"/>
        <v>5379241510.407389</v>
      </c>
      <c r="F152" s="47">
        <f t="shared" si="15"/>
        <v>1164505452.000001</v>
      </c>
      <c r="G152" s="45">
        <f t="shared" si="15"/>
        <v>13811065608.990374</v>
      </c>
      <c r="H152" s="7"/>
    </row>
    <row r="153" spans="1:7" ht="28.5">
      <c r="A153" s="45" t="s">
        <v>123</v>
      </c>
      <c r="B153" s="47">
        <f aca="true" t="shared" si="16" ref="B153:G153">B147-B152</f>
        <v>-1097095386.692984</v>
      </c>
      <c r="C153" s="47">
        <f t="shared" si="16"/>
        <v>-885628660.0900003</v>
      </c>
      <c r="D153" s="47">
        <f t="shared" si="16"/>
        <v>-115657993.8599999</v>
      </c>
      <c r="E153" s="47">
        <f t="shared" si="16"/>
        <v>3262887492.6429844</v>
      </c>
      <c r="F153" s="47">
        <f t="shared" si="16"/>
        <v>-1164505452.000001</v>
      </c>
      <c r="G153" s="47">
        <f t="shared" si="16"/>
        <v>0</v>
      </c>
    </row>
    <row r="154" ht="15"/>
    <row r="155" spans="1:5" ht="18">
      <c r="A155" s="2" t="s">
        <v>276</v>
      </c>
      <c r="B155" s="2"/>
      <c r="C155" s="2"/>
      <c r="D155" s="2"/>
      <c r="E155" s="2"/>
    </row>
    <row r="156" spans="1:7" ht="28.5">
      <c r="A156" s="3" t="s">
        <v>255</v>
      </c>
      <c r="B156" s="158" t="s">
        <v>105</v>
      </c>
      <c r="C156" s="159"/>
      <c r="D156" s="159"/>
      <c r="E156" s="160"/>
      <c r="F156" s="14" t="s">
        <v>106</v>
      </c>
      <c r="G156" s="15" t="s">
        <v>107</v>
      </c>
    </row>
    <row r="157" spans="1:7" ht="28.5">
      <c r="A157" s="8" t="s">
        <v>32</v>
      </c>
      <c r="B157" s="16" t="s">
        <v>108</v>
      </c>
      <c r="C157" s="16" t="s">
        <v>109</v>
      </c>
      <c r="D157" s="16" t="s">
        <v>110</v>
      </c>
      <c r="E157" s="16" t="s">
        <v>111</v>
      </c>
      <c r="F157" s="6"/>
      <c r="G157" s="6"/>
    </row>
    <row r="158" spans="1:8" ht="28.5">
      <c r="A158" s="43" t="s">
        <v>112</v>
      </c>
      <c r="B158" s="43">
        <f>B121+C121+D121</f>
        <v>3185519219.53</v>
      </c>
      <c r="C158" s="43">
        <f>E121</f>
        <v>1109686947</v>
      </c>
      <c r="D158" s="43">
        <f>G121</f>
        <v>0</v>
      </c>
      <c r="E158" s="43">
        <f>H121</f>
        <v>0</v>
      </c>
      <c r="F158" s="43"/>
      <c r="G158" s="43">
        <f>SUM(B158:F158)</f>
        <v>4295206166.530001</v>
      </c>
      <c r="H158" s="7"/>
    </row>
    <row r="159" spans="1:7" ht="15">
      <c r="A159" s="41" t="s">
        <v>113</v>
      </c>
      <c r="B159" s="43"/>
      <c r="C159" s="43">
        <f>E122</f>
        <v>1877405679.73</v>
      </c>
      <c r="D159" s="43"/>
      <c r="E159" s="43">
        <f>H122</f>
        <v>20000000</v>
      </c>
      <c r="F159" s="43"/>
      <c r="G159" s="43">
        <f>SUM(B159:F159)</f>
        <v>1897405679.73</v>
      </c>
    </row>
    <row r="160" spans="1:8" ht="15">
      <c r="A160" s="41" t="s">
        <v>114</v>
      </c>
      <c r="B160" s="43">
        <f>B125+C125+D125</f>
        <v>6287842242.119995</v>
      </c>
      <c r="C160" s="43">
        <f>E125</f>
        <v>143097308.54000005</v>
      </c>
      <c r="D160" s="43">
        <f>G125</f>
        <v>1384342501.9300008</v>
      </c>
      <c r="E160" s="43">
        <f>H125</f>
        <v>8141446766.350002</v>
      </c>
      <c r="F160" s="43"/>
      <c r="G160" s="43">
        <f>SUM(B160:F160)</f>
        <v>15956728818.939999</v>
      </c>
      <c r="H160" s="7"/>
    </row>
    <row r="161" spans="1:7" ht="15">
      <c r="A161" s="41" t="s">
        <v>115</v>
      </c>
      <c r="B161" s="44"/>
      <c r="C161" s="43"/>
      <c r="D161" s="43"/>
      <c r="E161" s="43">
        <f>H123</f>
        <v>407085758</v>
      </c>
      <c r="F161" s="43"/>
      <c r="G161" s="43">
        <f>SUM(B161:F161)</f>
        <v>407085758</v>
      </c>
    </row>
    <row r="162" spans="1:8" ht="15">
      <c r="A162" s="43" t="s">
        <v>116</v>
      </c>
      <c r="B162" s="43"/>
      <c r="C162" s="43"/>
      <c r="D162" s="43"/>
      <c r="E162" s="43">
        <f>H126</f>
        <v>1346024813.06629</v>
      </c>
      <c r="F162" s="43"/>
      <c r="G162" s="43">
        <f>SUM(B162:F162)</f>
        <v>1346024813.06629</v>
      </c>
      <c r="H162" s="7"/>
    </row>
    <row r="163" spans="1:8" ht="15">
      <c r="A163" s="45" t="s">
        <v>117</v>
      </c>
      <c r="B163" s="46">
        <f aca="true" t="shared" si="17" ref="B163:G163">SUM(B158:B162)</f>
        <v>9473361461.649996</v>
      </c>
      <c r="C163" s="46">
        <f t="shared" si="17"/>
        <v>3130189935.27</v>
      </c>
      <c r="D163" s="46">
        <f t="shared" si="17"/>
        <v>1384342501.9300008</v>
      </c>
      <c r="E163" s="46">
        <f t="shared" si="17"/>
        <v>9914557337.416292</v>
      </c>
      <c r="F163" s="46">
        <f t="shared" si="17"/>
        <v>0</v>
      </c>
      <c r="G163" s="46">
        <f t="shared" si="17"/>
        <v>23902451236.26629</v>
      </c>
      <c r="H163" s="7"/>
    </row>
    <row r="164" spans="1:7" ht="15">
      <c r="A164" s="154" t="s">
        <v>118</v>
      </c>
      <c r="B164" s="154"/>
      <c r="C164" s="154"/>
      <c r="D164" s="154"/>
      <c r="E164" s="154"/>
      <c r="F164" s="154"/>
      <c r="G164" s="154"/>
    </row>
    <row r="165" spans="1:7" ht="15">
      <c r="A165" s="41" t="s">
        <v>119</v>
      </c>
      <c r="B165" s="43">
        <f>B129+B130+B131+C131+D131</f>
        <v>12504340217.933014</v>
      </c>
      <c r="C165" s="43">
        <f>E131</f>
        <v>1200077656.06</v>
      </c>
      <c r="D165" s="43">
        <f>G131</f>
        <v>2314012568.56</v>
      </c>
      <c r="E165" s="43">
        <f>H131</f>
        <v>4301511925.09</v>
      </c>
      <c r="F165" s="43"/>
      <c r="G165" s="43">
        <f>SUM(B165:F165)</f>
        <v>20319942367.643013</v>
      </c>
    </row>
    <row r="166" spans="1:7" ht="15">
      <c r="A166" s="43" t="s">
        <v>120</v>
      </c>
      <c r="B166" s="43"/>
      <c r="C166" s="43"/>
      <c r="D166" s="43"/>
      <c r="E166" s="43">
        <f>H132</f>
        <v>410000000</v>
      </c>
      <c r="F166" s="43"/>
      <c r="G166" s="43">
        <f>SUM(B166:F166)</f>
        <v>410000000</v>
      </c>
    </row>
    <row r="167" spans="1:7" ht="15">
      <c r="A167" s="43" t="s">
        <v>121</v>
      </c>
      <c r="B167" s="43">
        <f>D133</f>
        <v>157369021.71980402</v>
      </c>
      <c r="C167" s="43">
        <f>E133</f>
        <v>461831475.867</v>
      </c>
      <c r="D167" s="43">
        <f>G133</f>
        <v>0</v>
      </c>
      <c r="E167" s="43">
        <f>H133</f>
        <v>2553308371.03648</v>
      </c>
      <c r="F167" s="43"/>
      <c r="G167" s="43">
        <f>SUM(B167:F167)</f>
        <v>3172508868.623284</v>
      </c>
    </row>
    <row r="168" spans="1:8" ht="28.5">
      <c r="A168" s="45" t="s">
        <v>122</v>
      </c>
      <c r="B168" s="47">
        <f aca="true" t="shared" si="18" ref="B168:G168">SUM(B165:B167)</f>
        <v>12661709239.652819</v>
      </c>
      <c r="C168" s="47">
        <f t="shared" si="18"/>
        <v>1661909131.927</v>
      </c>
      <c r="D168" s="47">
        <f t="shared" si="18"/>
        <v>2314012568.56</v>
      </c>
      <c r="E168" s="47">
        <f t="shared" si="18"/>
        <v>7264820296.12648</v>
      </c>
      <c r="F168" s="47">
        <f t="shared" si="18"/>
        <v>0</v>
      </c>
      <c r="G168" s="45">
        <f t="shared" si="18"/>
        <v>23902451236.266296</v>
      </c>
      <c r="H168" s="7"/>
    </row>
    <row r="169" spans="1:7" ht="28.5">
      <c r="A169" s="45" t="s">
        <v>123</v>
      </c>
      <c r="B169" s="47">
        <f aca="true" t="shared" si="19" ref="B169:G169">B163-B168</f>
        <v>-3188347778.002823</v>
      </c>
      <c r="C169" s="47">
        <f t="shared" si="19"/>
        <v>1468280803.343</v>
      </c>
      <c r="D169" s="47">
        <f t="shared" si="19"/>
        <v>-929670066.6299992</v>
      </c>
      <c r="E169" s="47">
        <f t="shared" si="19"/>
        <v>2649737041.289812</v>
      </c>
      <c r="F169" s="47">
        <f t="shared" si="19"/>
        <v>0</v>
      </c>
      <c r="G169" s="47">
        <f t="shared" si="19"/>
        <v>0</v>
      </c>
    </row>
    <row r="170" ht="15" customHeight="1"/>
    <row r="171" spans="1:4" ht="18">
      <c r="A171" s="2" t="s">
        <v>228</v>
      </c>
      <c r="B171" s="2"/>
      <c r="C171" s="2"/>
      <c r="D171" s="2"/>
    </row>
    <row r="172" spans="1:4" ht="15.75">
      <c r="A172" s="6"/>
      <c r="B172" s="6"/>
      <c r="C172" s="25">
        <f>C4</f>
        <v>44469</v>
      </c>
      <c r="D172" s="25">
        <f>D4</f>
        <v>44834</v>
      </c>
    </row>
    <row r="173" spans="1:6" ht="31.5" customHeight="1">
      <c r="A173" s="27">
        <v>1</v>
      </c>
      <c r="B173" s="8" t="s">
        <v>124</v>
      </c>
      <c r="C173" s="54">
        <f>C174+C175+C176</f>
        <v>515078809.4499999</v>
      </c>
      <c r="D173" s="54">
        <f>D174+D175+D176</f>
        <v>544755271.9399999</v>
      </c>
      <c r="E173" s="24"/>
      <c r="F173" s="7"/>
    </row>
    <row r="174" spans="1:6" ht="15">
      <c r="A174" s="109" t="s">
        <v>245</v>
      </c>
      <c r="B174" s="110" t="s">
        <v>125</v>
      </c>
      <c r="C174" s="48">
        <v>190767717.58</v>
      </c>
      <c r="D174" s="48">
        <v>108724043.39999999</v>
      </c>
      <c r="E174" s="24"/>
      <c r="F174" s="24"/>
    </row>
    <row r="175" spans="1:6" ht="15">
      <c r="A175" s="109" t="s">
        <v>246</v>
      </c>
      <c r="B175" s="110" t="s">
        <v>126</v>
      </c>
      <c r="C175" s="48">
        <v>5376618.89</v>
      </c>
      <c r="D175" s="48">
        <v>5174803.1</v>
      </c>
      <c r="E175" s="24"/>
      <c r="F175" s="24"/>
    </row>
    <row r="176" spans="1:6" ht="15">
      <c r="A176" s="109" t="s">
        <v>236</v>
      </c>
      <c r="B176" s="110" t="s">
        <v>127</v>
      </c>
      <c r="C176" s="48">
        <v>318934472.97999996</v>
      </c>
      <c r="D176" s="48">
        <v>430856425.43999994</v>
      </c>
      <c r="E176" s="24"/>
      <c r="F176" s="24"/>
    </row>
    <row r="177" spans="1:6" ht="15">
      <c r="A177" s="27">
        <v>2</v>
      </c>
      <c r="B177" s="8" t="s">
        <v>128</v>
      </c>
      <c r="C177" s="54">
        <f>C178+C179+C180</f>
        <v>227473262.67499995</v>
      </c>
      <c r="D177" s="54">
        <f>D178+D179+D180</f>
        <v>337191011.65699995</v>
      </c>
      <c r="E177" s="24"/>
      <c r="F177" s="24"/>
    </row>
    <row r="178" spans="1:6" ht="15">
      <c r="A178" s="109" t="s">
        <v>245</v>
      </c>
      <c r="B178" s="110" t="s">
        <v>125</v>
      </c>
      <c r="C178" s="48">
        <v>35834248.85</v>
      </c>
      <c r="D178" s="48">
        <v>20146139.422000002</v>
      </c>
      <c r="E178" s="24"/>
      <c r="F178" s="24"/>
    </row>
    <row r="179" spans="1:6" ht="15">
      <c r="A179" s="109" t="s">
        <v>205</v>
      </c>
      <c r="B179" s="110" t="s">
        <v>126</v>
      </c>
      <c r="C179" s="48">
        <v>2501784.0549999997</v>
      </c>
      <c r="D179" s="48">
        <v>2339238.385</v>
      </c>
      <c r="E179" s="24"/>
      <c r="F179" s="24"/>
    </row>
    <row r="180" spans="1:6" ht="15">
      <c r="A180" s="109" t="s">
        <v>236</v>
      </c>
      <c r="B180" s="110" t="s">
        <v>127</v>
      </c>
      <c r="C180" s="48">
        <v>189137229.76999995</v>
      </c>
      <c r="D180" s="48">
        <v>314705633.84999996</v>
      </c>
      <c r="E180" s="24"/>
      <c r="F180" s="24"/>
    </row>
    <row r="181" spans="1:6" ht="15">
      <c r="A181" s="27">
        <v>3</v>
      </c>
      <c r="B181" s="8" t="s">
        <v>129</v>
      </c>
      <c r="C181" s="54">
        <f>C182+C183+C184</f>
        <v>141766767.32</v>
      </c>
      <c r="D181" s="54">
        <f>D182+D183+D184</f>
        <v>124640464.21000001</v>
      </c>
      <c r="E181" s="24"/>
      <c r="F181" s="24"/>
    </row>
    <row r="182" spans="1:6" ht="15">
      <c r="A182" s="109" t="s">
        <v>245</v>
      </c>
      <c r="B182" s="110" t="s">
        <v>125</v>
      </c>
      <c r="C182" s="48">
        <v>11596473.33</v>
      </c>
      <c r="D182" s="48">
        <v>7993346.29</v>
      </c>
      <c r="E182" s="24"/>
      <c r="F182" s="24"/>
    </row>
    <row r="183" spans="1:6" ht="15">
      <c r="A183" s="109" t="s">
        <v>246</v>
      </c>
      <c r="B183" s="110" t="s">
        <v>126</v>
      </c>
      <c r="C183" s="48">
        <v>373050.78</v>
      </c>
      <c r="D183" s="48">
        <v>496326.33</v>
      </c>
      <c r="E183" s="24"/>
      <c r="F183" s="24"/>
    </row>
    <row r="184" spans="1:7" ht="15">
      <c r="A184" s="109" t="s">
        <v>236</v>
      </c>
      <c r="B184" s="110" t="s">
        <v>127</v>
      </c>
      <c r="C184" s="48">
        <v>129797243.21000001</v>
      </c>
      <c r="D184" s="48">
        <v>116150791.59</v>
      </c>
      <c r="E184" s="24"/>
      <c r="F184" s="24"/>
      <c r="G184" s="7"/>
    </row>
    <row r="185" spans="1:7" ht="15">
      <c r="A185" s="27">
        <v>4</v>
      </c>
      <c r="B185" s="8" t="s">
        <v>130</v>
      </c>
      <c r="C185" s="54">
        <f>C186+C187+C188</f>
        <v>145838779.455</v>
      </c>
      <c r="D185" s="54">
        <f>D186+D187+D188</f>
        <v>82923796.07299998</v>
      </c>
      <c r="E185" s="24"/>
      <c r="F185" s="24"/>
      <c r="G185" s="7"/>
    </row>
    <row r="186" spans="1:6" ht="15">
      <c r="A186" s="109" t="s">
        <v>245</v>
      </c>
      <c r="B186" s="110" t="s">
        <v>125</v>
      </c>
      <c r="C186" s="48">
        <f aca="true" t="shared" si="20" ref="C186:D188">C174-C178-C182</f>
        <v>143336995.4</v>
      </c>
      <c r="D186" s="48">
        <f t="shared" si="20"/>
        <v>80584557.68799998</v>
      </c>
      <c r="E186" s="24"/>
      <c r="F186" s="24"/>
    </row>
    <row r="187" spans="1:6" ht="15">
      <c r="A187" s="109" t="s">
        <v>246</v>
      </c>
      <c r="B187" s="110" t="s">
        <v>126</v>
      </c>
      <c r="C187" s="48">
        <f t="shared" si="20"/>
        <v>2501784.0549999997</v>
      </c>
      <c r="D187" s="48">
        <f t="shared" si="20"/>
        <v>2339238.385</v>
      </c>
      <c r="E187" s="24"/>
      <c r="F187" s="24"/>
    </row>
    <row r="188" spans="1:7" ht="15">
      <c r="A188" s="109" t="s">
        <v>236</v>
      </c>
      <c r="B188" s="110" t="s">
        <v>127</v>
      </c>
      <c r="C188" s="48">
        <f t="shared" si="20"/>
        <v>0</v>
      </c>
      <c r="D188" s="48">
        <f t="shared" si="20"/>
        <v>0</v>
      </c>
      <c r="E188" s="24"/>
      <c r="F188" s="24"/>
      <c r="G188" s="7"/>
    </row>
    <row r="189" spans="1:7" ht="15">
      <c r="A189" s="27">
        <v>5</v>
      </c>
      <c r="B189" s="8" t="s">
        <v>131</v>
      </c>
      <c r="C189" s="54">
        <f>C173/C77*100</f>
        <v>5.704132708524324</v>
      </c>
      <c r="D189" s="54">
        <f>D173/D97*100</f>
        <v>3.4139533116173326</v>
      </c>
      <c r="E189" s="24"/>
      <c r="F189" s="24"/>
      <c r="G189" s="111"/>
    </row>
    <row r="190" spans="1:6" ht="15">
      <c r="A190" s="27">
        <v>6</v>
      </c>
      <c r="B190" s="8" t="s">
        <v>132</v>
      </c>
      <c r="C190" s="54">
        <f>(C185)/(C77-C177-C181)*100</f>
        <v>1.683917707539098</v>
      </c>
      <c r="D190" s="54">
        <f>(D185)/(E77-D177-D181)*100</f>
        <v>0.5351684121358247</v>
      </c>
      <c r="E190" s="24"/>
      <c r="F190" s="24"/>
    </row>
    <row r="191" spans="1:6" ht="15">
      <c r="A191" s="27">
        <v>7</v>
      </c>
      <c r="B191" s="8" t="s">
        <v>133</v>
      </c>
      <c r="C191" s="54">
        <f>C192+C193</f>
        <v>83908690.98759998</v>
      </c>
      <c r="D191" s="54">
        <f>D192+D193</f>
        <v>152967855.45215005</v>
      </c>
      <c r="E191" s="112"/>
      <c r="F191" s="24"/>
    </row>
    <row r="192" spans="1:6" ht="15">
      <c r="A192" s="109" t="s">
        <v>245</v>
      </c>
      <c r="B192" s="110" t="s">
        <v>134</v>
      </c>
      <c r="C192" s="48">
        <v>80024211.58719999</v>
      </c>
      <c r="D192" s="48">
        <v>141881634.62270004</v>
      </c>
      <c r="E192" s="24"/>
      <c r="F192" s="24"/>
    </row>
    <row r="193" spans="1:6" ht="15">
      <c r="A193" s="109" t="s">
        <v>246</v>
      </c>
      <c r="B193" s="110" t="s">
        <v>135</v>
      </c>
      <c r="C193" s="48">
        <v>3884479.4004</v>
      </c>
      <c r="D193" s="48">
        <v>11086220.82945</v>
      </c>
      <c r="E193" s="24"/>
      <c r="F193" s="111"/>
    </row>
    <row r="194" spans="1:4" ht="12" customHeight="1">
      <c r="A194" s="18"/>
      <c r="B194" s="19"/>
      <c r="C194" s="20"/>
      <c r="D194" s="20"/>
    </row>
    <row r="195" spans="1:4" ht="18">
      <c r="A195" s="2" t="s">
        <v>229</v>
      </c>
      <c r="B195" s="2"/>
      <c r="C195" s="2"/>
      <c r="D195" s="20"/>
    </row>
    <row r="196" spans="1:4" ht="15.75">
      <c r="A196" s="15" t="s">
        <v>136</v>
      </c>
      <c r="B196" s="15" t="s">
        <v>193</v>
      </c>
      <c r="C196" s="25">
        <f>C4</f>
        <v>44469</v>
      </c>
      <c r="D196" s="25">
        <f>D4</f>
        <v>44834</v>
      </c>
    </row>
    <row r="197" spans="1:4" ht="28.5">
      <c r="A197" s="56">
        <v>1</v>
      </c>
      <c r="B197" s="9" t="s">
        <v>194</v>
      </c>
      <c r="C197" s="103"/>
      <c r="D197" s="103"/>
    </row>
    <row r="198" spans="1:4" ht="15">
      <c r="A198" s="27" t="s">
        <v>245</v>
      </c>
      <c r="B198" s="17" t="s">
        <v>137</v>
      </c>
      <c r="C198" s="41"/>
      <c r="D198" s="41">
        <v>498568900</v>
      </c>
    </row>
    <row r="199" spans="1:4" ht="15">
      <c r="A199" s="27" t="s">
        <v>246</v>
      </c>
      <c r="B199" s="17" t="s">
        <v>138</v>
      </c>
      <c r="C199" s="41">
        <v>329334000</v>
      </c>
      <c r="D199" s="41">
        <v>1378836779.73</v>
      </c>
    </row>
    <row r="200" spans="1:4" ht="15">
      <c r="A200" s="27" t="s">
        <v>236</v>
      </c>
      <c r="B200" s="17" t="s">
        <v>139</v>
      </c>
      <c r="C200" s="105">
        <v>20000000</v>
      </c>
      <c r="D200" s="105">
        <v>20000000</v>
      </c>
    </row>
    <row r="201" spans="1:9" ht="14.25" customHeight="1">
      <c r="A201" s="27" t="s">
        <v>247</v>
      </c>
      <c r="B201" s="17" t="s">
        <v>140</v>
      </c>
      <c r="C201" s="41">
        <v>372408764.38</v>
      </c>
      <c r="D201" s="41">
        <v>0</v>
      </c>
      <c r="H201" s="28"/>
      <c r="I201" s="28"/>
    </row>
    <row r="202" spans="1:9" ht="14.25" customHeight="1">
      <c r="A202" s="74"/>
      <c r="B202" s="113" t="s">
        <v>141</v>
      </c>
      <c r="C202" s="41"/>
      <c r="D202" s="41"/>
      <c r="H202" s="114"/>
      <c r="I202" s="114"/>
    </row>
    <row r="203" spans="1:4" ht="15">
      <c r="A203" s="23">
        <v>2</v>
      </c>
      <c r="B203" s="9" t="s">
        <v>142</v>
      </c>
      <c r="C203" s="41"/>
      <c r="D203" s="41"/>
    </row>
    <row r="204" spans="1:4" ht="15">
      <c r="A204" s="27" t="s">
        <v>248</v>
      </c>
      <c r="B204" s="17" t="s">
        <v>81</v>
      </c>
      <c r="C204" s="41"/>
      <c r="D204" s="41"/>
    </row>
    <row r="205" spans="1:4" ht="15">
      <c r="A205" s="27" t="s">
        <v>237</v>
      </c>
      <c r="B205" s="17" t="s">
        <v>82</v>
      </c>
      <c r="C205" s="41"/>
      <c r="D205" s="41"/>
    </row>
    <row r="206" spans="1:4" ht="15">
      <c r="A206" s="27" t="s">
        <v>249</v>
      </c>
      <c r="B206" s="17" t="s">
        <v>84</v>
      </c>
      <c r="C206" s="41">
        <v>37789709.56</v>
      </c>
      <c r="D206" s="41">
        <v>37714281</v>
      </c>
    </row>
    <row r="207" spans="1:4" ht="28.5">
      <c r="A207" s="27" t="s">
        <v>250</v>
      </c>
      <c r="B207" s="17" t="s">
        <v>85</v>
      </c>
      <c r="C207" s="105">
        <v>190428378.45</v>
      </c>
      <c r="D207" s="105">
        <v>369371477</v>
      </c>
    </row>
    <row r="208" spans="1:4" ht="15">
      <c r="A208" s="115" t="s">
        <v>143</v>
      </c>
      <c r="B208" s="116"/>
      <c r="C208" s="117"/>
      <c r="D208" s="118"/>
    </row>
    <row r="209" spans="1:4" ht="15">
      <c r="A209" s="27" t="s">
        <v>238</v>
      </c>
      <c r="B209" s="17" t="s">
        <v>128</v>
      </c>
      <c r="C209" s="41"/>
      <c r="D209" s="41"/>
    </row>
    <row r="210" spans="1:4" ht="15">
      <c r="A210" s="23">
        <v>3</v>
      </c>
      <c r="B210" s="9" t="s">
        <v>144</v>
      </c>
      <c r="C210" s="119"/>
      <c r="D210" s="41"/>
    </row>
    <row r="211" spans="1:4" ht="15">
      <c r="A211" s="27" t="s">
        <v>239</v>
      </c>
      <c r="B211" s="17" t="s">
        <v>145</v>
      </c>
      <c r="C211" s="105">
        <v>285795597.66</v>
      </c>
      <c r="D211" s="105">
        <v>302328508.10999995</v>
      </c>
    </row>
    <row r="212" spans="1:5" ht="9" customHeight="1">
      <c r="A212" s="115" t="s">
        <v>143</v>
      </c>
      <c r="B212" s="116"/>
      <c r="C212" s="117"/>
      <c r="D212" s="118"/>
      <c r="E212" s="120"/>
    </row>
    <row r="213" spans="1:4" ht="15">
      <c r="A213" s="27" t="s">
        <v>251</v>
      </c>
      <c r="B213" s="17" t="s">
        <v>146</v>
      </c>
      <c r="C213" s="105">
        <v>158597848.56</v>
      </c>
      <c r="D213" s="105">
        <v>189272314.25</v>
      </c>
    </row>
    <row r="214" spans="1:4" ht="28.5">
      <c r="A214" s="27" t="s">
        <v>240</v>
      </c>
      <c r="B214" s="17" t="s">
        <v>147</v>
      </c>
      <c r="C214" s="105">
        <f>C211-C213</f>
        <v>127197749.10000002</v>
      </c>
      <c r="D214" s="105">
        <f>D211-D213</f>
        <v>113056193.85999995</v>
      </c>
    </row>
    <row r="215" ht="15"/>
    <row r="216" ht="15"/>
    <row r="217" spans="1:7" s="21" customFormat="1" ht="27" customHeight="1">
      <c r="A217" s="2" t="s">
        <v>277</v>
      </c>
      <c r="B217" s="2"/>
      <c r="C217" s="2"/>
      <c r="D217" s="2"/>
      <c r="E217" s="2"/>
      <c r="F217" s="2"/>
      <c r="G217" s="2"/>
    </row>
    <row r="218" spans="1:9" ht="30.75" customHeight="1">
      <c r="A218" s="142" t="s">
        <v>0</v>
      </c>
      <c r="B218" s="137" t="s">
        <v>1</v>
      </c>
      <c r="C218" s="138"/>
      <c r="D218" s="139"/>
      <c r="E218" s="147" t="s">
        <v>213</v>
      </c>
      <c r="F218" s="148"/>
      <c r="G218" s="149"/>
      <c r="H218" s="140" t="s">
        <v>2</v>
      </c>
      <c r="I218" s="141"/>
    </row>
    <row r="219" spans="1:9" ht="17.25" customHeight="1">
      <c r="A219" s="143"/>
      <c r="B219" s="4" t="s">
        <v>206</v>
      </c>
      <c r="C219" s="22" t="s">
        <v>207</v>
      </c>
      <c r="D219" s="22" t="s">
        <v>208</v>
      </c>
      <c r="E219" s="23" t="s">
        <v>206</v>
      </c>
      <c r="F219" s="22" t="s">
        <v>212</v>
      </c>
      <c r="G219" s="22" t="s">
        <v>209</v>
      </c>
      <c r="H219" s="22" t="s">
        <v>210</v>
      </c>
      <c r="I219" s="22" t="s">
        <v>211</v>
      </c>
    </row>
    <row r="220" spans="1:9" ht="15" hidden="1">
      <c r="A220" s="144"/>
      <c r="B220" s="23">
        <v>1</v>
      </c>
      <c r="C220" s="23">
        <v>2</v>
      </c>
      <c r="D220" s="23" t="s">
        <v>3</v>
      </c>
      <c r="E220" s="23">
        <v>4</v>
      </c>
      <c r="F220" s="23">
        <v>5</v>
      </c>
      <c r="G220" s="3" t="s">
        <v>4</v>
      </c>
      <c r="H220" s="23" t="s">
        <v>5</v>
      </c>
      <c r="I220" s="23">
        <v>8</v>
      </c>
    </row>
    <row r="221" spans="1:9" ht="15">
      <c r="A221" s="35" t="s">
        <v>6</v>
      </c>
      <c r="B221" s="36"/>
      <c r="C221" s="36"/>
      <c r="D221" s="36"/>
      <c r="E221" s="37">
        <v>1626731.94</v>
      </c>
      <c r="F221" s="36"/>
      <c r="G221" s="38">
        <f aca="true" t="shared" si="21" ref="G221:G229">E221-F221</f>
        <v>1626731.94</v>
      </c>
      <c r="H221" s="38">
        <f aca="true" t="shared" si="22" ref="H221:H229">D221+G221</f>
        <v>1626731.94</v>
      </c>
      <c r="I221" s="36"/>
    </row>
    <row r="222" spans="1:9" ht="15">
      <c r="A222" s="39" t="s">
        <v>262</v>
      </c>
      <c r="B222" s="40"/>
      <c r="C222" s="40"/>
      <c r="D222" s="40"/>
      <c r="E222" s="37">
        <v>59405</v>
      </c>
      <c r="F222" s="41"/>
      <c r="G222" s="42">
        <f t="shared" si="21"/>
        <v>59405</v>
      </c>
      <c r="H222" s="42">
        <f t="shared" si="22"/>
        <v>59405</v>
      </c>
      <c r="I222" s="42"/>
    </row>
    <row r="223" spans="1:9" ht="15">
      <c r="A223" s="39" t="s">
        <v>263</v>
      </c>
      <c r="B223" s="41"/>
      <c r="C223" s="41"/>
      <c r="D223" s="41"/>
      <c r="E223" s="37">
        <v>298942.88</v>
      </c>
      <c r="F223" s="41"/>
      <c r="G223" s="42">
        <f t="shared" si="21"/>
        <v>298942.88</v>
      </c>
      <c r="H223" s="42">
        <f t="shared" si="22"/>
        <v>298942.88</v>
      </c>
      <c r="I223" s="42"/>
    </row>
    <row r="224" spans="1:9" ht="15">
      <c r="A224" s="39" t="s">
        <v>214</v>
      </c>
      <c r="B224" s="41"/>
      <c r="C224" s="41"/>
      <c r="D224" s="41"/>
      <c r="E224" s="37">
        <v>487264.63</v>
      </c>
      <c r="F224" s="41"/>
      <c r="G224" s="42">
        <f t="shared" si="21"/>
        <v>487264.63</v>
      </c>
      <c r="H224" s="42"/>
      <c r="I224" s="42"/>
    </row>
    <row r="225" spans="1:9" ht="15">
      <c r="A225" s="39" t="s">
        <v>265</v>
      </c>
      <c r="B225" s="41"/>
      <c r="C225" s="41"/>
      <c r="D225" s="41"/>
      <c r="E225" s="37">
        <v>16055</v>
      </c>
      <c r="F225" s="41"/>
      <c r="G225" s="42">
        <f t="shared" si="21"/>
        <v>16055</v>
      </c>
      <c r="H225" s="42"/>
      <c r="I225" s="42"/>
    </row>
    <row r="226" spans="1:9" ht="15">
      <c r="A226" s="39" t="s">
        <v>7</v>
      </c>
      <c r="B226" s="41"/>
      <c r="C226" s="41"/>
      <c r="D226" s="41"/>
      <c r="E226" s="37">
        <v>500.13</v>
      </c>
      <c r="F226" s="41"/>
      <c r="G226" s="42">
        <f t="shared" si="21"/>
        <v>500.13</v>
      </c>
      <c r="H226" s="42"/>
      <c r="I226" s="42"/>
    </row>
    <row r="227" spans="1:9" ht="15">
      <c r="A227" s="39" t="s">
        <v>220</v>
      </c>
      <c r="B227" s="40"/>
      <c r="C227" s="41"/>
      <c r="D227" s="40"/>
      <c r="E227" s="37">
        <v>796.25</v>
      </c>
      <c r="F227" s="41"/>
      <c r="G227" s="42">
        <f t="shared" si="21"/>
        <v>796.25</v>
      </c>
      <c r="H227" s="42">
        <f t="shared" si="22"/>
        <v>796.25</v>
      </c>
      <c r="I227" s="42"/>
    </row>
    <row r="228" spans="1:9" ht="15">
      <c r="A228" s="39" t="s">
        <v>264</v>
      </c>
      <c r="B228" s="41"/>
      <c r="C228" s="41"/>
      <c r="D228" s="41"/>
      <c r="E228" s="37">
        <v>350988</v>
      </c>
      <c r="F228" s="41"/>
      <c r="G228" s="42">
        <f t="shared" si="21"/>
        <v>350988</v>
      </c>
      <c r="H228" s="42">
        <f t="shared" si="22"/>
        <v>350988</v>
      </c>
      <c r="I228" s="42"/>
    </row>
    <row r="229" spans="1:9" ht="15">
      <c r="A229" s="39"/>
      <c r="B229" s="41"/>
      <c r="C229" s="41"/>
      <c r="D229" s="41"/>
      <c r="E229" s="37"/>
      <c r="F229" s="41"/>
      <c r="G229" s="42">
        <f t="shared" si="21"/>
        <v>0</v>
      </c>
      <c r="H229" s="42">
        <f t="shared" si="22"/>
        <v>0</v>
      </c>
      <c r="I229" s="42"/>
    </row>
    <row r="230" ht="15"/>
    <row r="231" spans="1:7" s="21" customFormat="1" ht="27" customHeight="1">
      <c r="A231" s="2" t="s">
        <v>278</v>
      </c>
      <c r="B231" s="2"/>
      <c r="C231" s="2"/>
      <c r="D231" s="2"/>
      <c r="E231" s="2"/>
      <c r="F231" s="2"/>
      <c r="G231" s="2"/>
    </row>
    <row r="232" spans="1:9" ht="30.75" customHeight="1">
      <c r="A232" s="142" t="s">
        <v>0</v>
      </c>
      <c r="B232" s="137" t="s">
        <v>1</v>
      </c>
      <c r="C232" s="138"/>
      <c r="D232" s="139"/>
      <c r="E232" s="147" t="s">
        <v>213</v>
      </c>
      <c r="F232" s="148"/>
      <c r="G232" s="149"/>
      <c r="H232" s="140" t="s">
        <v>2</v>
      </c>
      <c r="I232" s="141"/>
    </row>
    <row r="233" spans="1:9" ht="17.25" customHeight="1">
      <c r="A233" s="143"/>
      <c r="B233" s="4" t="s">
        <v>206</v>
      </c>
      <c r="C233" s="22" t="s">
        <v>207</v>
      </c>
      <c r="D233" s="22" t="s">
        <v>208</v>
      </c>
      <c r="E233" s="23" t="s">
        <v>206</v>
      </c>
      <c r="F233" s="22" t="s">
        <v>212</v>
      </c>
      <c r="G233" s="22" t="s">
        <v>209</v>
      </c>
      <c r="H233" s="22" t="s">
        <v>210</v>
      </c>
      <c r="I233" s="22" t="s">
        <v>211</v>
      </c>
    </row>
    <row r="234" spans="1:9" ht="15" hidden="1">
      <c r="A234" s="144"/>
      <c r="B234" s="23">
        <v>1</v>
      </c>
      <c r="C234" s="23">
        <v>2</v>
      </c>
      <c r="D234" s="23" t="s">
        <v>3</v>
      </c>
      <c r="E234" s="23">
        <v>4</v>
      </c>
      <c r="F234" s="23">
        <v>5</v>
      </c>
      <c r="G234" s="3" t="s">
        <v>4</v>
      </c>
      <c r="H234" s="23" t="s">
        <v>5</v>
      </c>
      <c r="I234" s="23">
        <v>8</v>
      </c>
    </row>
    <row r="235" spans="1:9" ht="15">
      <c r="A235" s="35" t="s">
        <v>6</v>
      </c>
      <c r="B235" s="36"/>
      <c r="C235" s="36"/>
      <c r="D235" s="36"/>
      <c r="E235" s="37">
        <v>1079245.76</v>
      </c>
      <c r="F235" s="36"/>
      <c r="G235" s="38">
        <f aca="true" t="shared" si="23" ref="G235:G244">E235-F235</f>
        <v>1079245.76</v>
      </c>
      <c r="H235" s="38">
        <f aca="true" t="shared" si="24" ref="H235:H244">D235+G235</f>
        <v>1079245.76</v>
      </c>
      <c r="I235" s="36"/>
    </row>
    <row r="236" spans="1:9" ht="15">
      <c r="A236" s="39" t="s">
        <v>262</v>
      </c>
      <c r="B236" s="40"/>
      <c r="C236" s="40"/>
      <c r="D236" s="40"/>
      <c r="E236" s="37">
        <v>71869.95</v>
      </c>
      <c r="F236" s="41"/>
      <c r="G236" s="42">
        <f t="shared" si="23"/>
        <v>71869.95</v>
      </c>
      <c r="H236" s="42">
        <f t="shared" si="24"/>
        <v>71869.95</v>
      </c>
      <c r="I236" s="42"/>
    </row>
    <row r="237" spans="1:9" ht="15">
      <c r="A237" s="39" t="s">
        <v>263</v>
      </c>
      <c r="B237" s="41"/>
      <c r="C237" s="41"/>
      <c r="D237" s="41"/>
      <c r="E237" s="37">
        <v>461391.88</v>
      </c>
      <c r="F237" s="41"/>
      <c r="G237" s="42">
        <f t="shared" si="23"/>
        <v>461391.88</v>
      </c>
      <c r="H237" s="42">
        <f t="shared" si="24"/>
        <v>461391.88</v>
      </c>
      <c r="I237" s="42"/>
    </row>
    <row r="238" spans="1:9" ht="15">
      <c r="A238" s="39" t="s">
        <v>214</v>
      </c>
      <c r="B238" s="40"/>
      <c r="C238" s="41"/>
      <c r="D238" s="40"/>
      <c r="E238" s="37">
        <v>166754</v>
      </c>
      <c r="F238" s="41"/>
      <c r="G238" s="42">
        <f t="shared" si="23"/>
        <v>166754</v>
      </c>
      <c r="H238" s="42">
        <f t="shared" si="24"/>
        <v>166754</v>
      </c>
      <c r="I238" s="42"/>
    </row>
    <row r="239" spans="1:9" ht="15">
      <c r="A239" s="39" t="s">
        <v>280</v>
      </c>
      <c r="B239" s="40"/>
      <c r="C239" s="41"/>
      <c r="D239" s="40"/>
      <c r="E239" s="37">
        <v>12400</v>
      </c>
      <c r="F239" s="41"/>
      <c r="G239" s="42"/>
      <c r="H239" s="42"/>
      <c r="I239" s="42"/>
    </row>
    <row r="240" spans="1:9" ht="15">
      <c r="A240" s="39" t="s">
        <v>265</v>
      </c>
      <c r="B240" s="41"/>
      <c r="C240" s="41"/>
      <c r="D240" s="41"/>
      <c r="E240" s="37">
        <v>17153.5</v>
      </c>
      <c r="F240" s="41"/>
      <c r="G240" s="42">
        <f t="shared" si="23"/>
        <v>17153.5</v>
      </c>
      <c r="H240" s="42">
        <f t="shared" si="24"/>
        <v>17153.5</v>
      </c>
      <c r="I240" s="42"/>
    </row>
    <row r="241" spans="1:9" ht="15">
      <c r="A241" s="39" t="s">
        <v>7</v>
      </c>
      <c r="B241" s="41"/>
      <c r="C241" s="41"/>
      <c r="D241" s="41"/>
      <c r="E241" s="37">
        <v>211213.88</v>
      </c>
      <c r="F241" s="41"/>
      <c r="G241" s="42">
        <f t="shared" si="23"/>
        <v>211213.88</v>
      </c>
      <c r="H241" s="42">
        <f t="shared" si="24"/>
        <v>211213.88</v>
      </c>
      <c r="I241" s="42"/>
    </row>
    <row r="242" spans="1:9" ht="15">
      <c r="A242" s="39" t="s">
        <v>220</v>
      </c>
      <c r="B242" s="41"/>
      <c r="C242" s="41"/>
      <c r="D242" s="41"/>
      <c r="E242" s="37">
        <v>829</v>
      </c>
      <c r="F242" s="41"/>
      <c r="G242" s="42">
        <f t="shared" si="23"/>
        <v>829</v>
      </c>
      <c r="H242" s="42">
        <f t="shared" si="24"/>
        <v>829</v>
      </c>
      <c r="I242" s="42"/>
    </row>
    <row r="243" spans="1:9" ht="15">
      <c r="A243" s="39" t="s">
        <v>264</v>
      </c>
      <c r="B243" s="41"/>
      <c r="C243" s="41"/>
      <c r="D243" s="41"/>
      <c r="E243" s="37">
        <v>328510.5</v>
      </c>
      <c r="F243" s="41"/>
      <c r="G243" s="42">
        <f t="shared" si="23"/>
        <v>328510.5</v>
      </c>
      <c r="H243" s="42">
        <f t="shared" si="24"/>
        <v>328510.5</v>
      </c>
      <c r="I243" s="42"/>
    </row>
    <row r="244" spans="1:9" ht="15">
      <c r="A244" s="39"/>
      <c r="B244" s="41"/>
      <c r="C244" s="41"/>
      <c r="D244" s="41"/>
      <c r="E244" s="37"/>
      <c r="F244" s="41"/>
      <c r="G244" s="42">
        <f t="shared" si="23"/>
        <v>0</v>
      </c>
      <c r="H244" s="42">
        <f t="shared" si="24"/>
        <v>0</v>
      </c>
      <c r="I244" s="42"/>
    </row>
    <row r="245" spans="1:4" ht="15" customHeight="1">
      <c r="A245" s="2" t="s">
        <v>266</v>
      </c>
      <c r="B245" s="2"/>
      <c r="C245" s="2"/>
      <c r="D245" s="2"/>
    </row>
    <row r="246" spans="1:7" ht="15">
      <c r="A246" s="157"/>
      <c r="B246" s="150" t="s">
        <v>148</v>
      </c>
      <c r="C246" s="150"/>
      <c r="D246" s="150" t="s">
        <v>149</v>
      </c>
      <c r="E246" s="150"/>
      <c r="F246" s="150" t="s">
        <v>104</v>
      </c>
      <c r="G246" s="150"/>
    </row>
    <row r="247" spans="1:7" ht="15.75">
      <c r="A247" s="157"/>
      <c r="B247" s="25">
        <f>C4</f>
        <v>44469</v>
      </c>
      <c r="C247" s="25">
        <f>D4</f>
        <v>44834</v>
      </c>
      <c r="D247" s="25">
        <f>C4</f>
        <v>44469</v>
      </c>
      <c r="E247" s="25">
        <f>D4</f>
        <v>44834</v>
      </c>
      <c r="F247" s="25">
        <f>C4</f>
        <v>44469</v>
      </c>
      <c r="G247" s="25">
        <f>D4</f>
        <v>44834</v>
      </c>
    </row>
    <row r="248" spans="1:13" ht="28.5">
      <c r="A248" s="6" t="s">
        <v>150</v>
      </c>
      <c r="B248" s="43">
        <v>86147735.9</v>
      </c>
      <c r="C248" s="43">
        <v>174984553.33</v>
      </c>
      <c r="D248" s="43">
        <v>315341196</v>
      </c>
      <c r="E248" s="43">
        <v>265482785.26000002</v>
      </c>
      <c r="F248" s="43">
        <v>567442862.46</v>
      </c>
      <c r="G248" s="43">
        <v>280564963.62</v>
      </c>
      <c r="H248" s="24"/>
      <c r="I248" s="24"/>
      <c r="J248" s="24"/>
      <c r="K248" s="24"/>
      <c r="L248" s="24"/>
      <c r="M248" s="24"/>
    </row>
    <row r="249" spans="1:13" ht="28.5">
      <c r="A249" s="6" t="s">
        <v>151</v>
      </c>
      <c r="B249" s="43">
        <v>300000000</v>
      </c>
      <c r="C249" s="43">
        <v>600000000</v>
      </c>
      <c r="D249" s="43">
        <v>387972346</v>
      </c>
      <c r="E249" s="43">
        <v>509686947</v>
      </c>
      <c r="F249" s="43">
        <v>111463534.28</v>
      </c>
      <c r="G249" s="43">
        <v>122961690.04</v>
      </c>
      <c r="H249" s="24"/>
      <c r="I249" s="24"/>
      <c r="J249" s="24"/>
      <c r="K249" s="24"/>
      <c r="L249" s="24"/>
      <c r="M249" s="24"/>
    </row>
    <row r="250" spans="1:13" ht="15">
      <c r="A250" s="6" t="s">
        <v>120</v>
      </c>
      <c r="B250" s="43">
        <v>440000000</v>
      </c>
      <c r="C250" s="43">
        <v>410000000</v>
      </c>
      <c r="D250" s="43">
        <v>0</v>
      </c>
      <c r="E250" s="43">
        <v>0</v>
      </c>
      <c r="F250" s="43">
        <v>0</v>
      </c>
      <c r="G250" s="43"/>
      <c r="H250" s="24"/>
      <c r="I250" s="24"/>
      <c r="J250" s="24"/>
      <c r="K250" s="24"/>
      <c r="L250" s="24"/>
      <c r="M250" s="24"/>
    </row>
    <row r="251" ht="11.25" customHeight="1"/>
    <row r="252" spans="1:3" ht="18">
      <c r="A252" s="2" t="s">
        <v>267</v>
      </c>
      <c r="B252" s="2"/>
      <c r="C252" s="2"/>
    </row>
    <row r="253" spans="1:4" ht="15.75">
      <c r="A253" s="26" t="s">
        <v>221</v>
      </c>
      <c r="B253" s="9" t="s">
        <v>152</v>
      </c>
      <c r="C253" s="25">
        <f>C4</f>
        <v>44469</v>
      </c>
      <c r="D253" s="25">
        <f>D4</f>
        <v>44834</v>
      </c>
    </row>
    <row r="254" spans="1:6" ht="15" customHeight="1">
      <c r="A254" s="27">
        <v>1</v>
      </c>
      <c r="B254" s="17" t="s">
        <v>153</v>
      </c>
      <c r="C254" s="48">
        <v>9029923316.48</v>
      </c>
      <c r="D254" s="41">
        <v>15956728818.94</v>
      </c>
      <c r="E254" s="24"/>
      <c r="F254" s="24"/>
    </row>
    <row r="255" spans="1:6" ht="28.5">
      <c r="A255" s="66" t="s">
        <v>234</v>
      </c>
      <c r="B255" s="29" t="s">
        <v>154</v>
      </c>
      <c r="C255" s="48">
        <f>C254-C256</f>
        <v>8705774539.449999</v>
      </c>
      <c r="D255" s="48">
        <f>D254-D256</f>
        <v>15519287558.210001</v>
      </c>
      <c r="E255" s="24"/>
      <c r="F255" s="24"/>
    </row>
    <row r="256" spans="1:6" ht="33" customHeight="1">
      <c r="A256" s="66" t="s">
        <v>235</v>
      </c>
      <c r="B256" s="17" t="s">
        <v>155</v>
      </c>
      <c r="C256" s="48">
        <v>324148777.03</v>
      </c>
      <c r="D256" s="48">
        <v>437441260.72999996</v>
      </c>
      <c r="E256" s="24"/>
      <c r="F256" s="24"/>
    </row>
    <row r="257" spans="1:6" ht="28.5">
      <c r="A257" s="66" t="s">
        <v>241</v>
      </c>
      <c r="B257" s="17" t="s">
        <v>156</v>
      </c>
      <c r="C257" s="48">
        <v>0</v>
      </c>
      <c r="D257" s="48">
        <v>0</v>
      </c>
      <c r="E257" s="24"/>
      <c r="F257" s="24"/>
    </row>
    <row r="258" spans="1:4" ht="15">
      <c r="A258" s="27">
        <v>2</v>
      </c>
      <c r="B258" s="17" t="s">
        <v>157</v>
      </c>
      <c r="C258" s="41"/>
      <c r="D258" s="41"/>
    </row>
    <row r="259" spans="1:4" ht="15">
      <c r="A259" s="27">
        <v>3</v>
      </c>
      <c r="B259" s="9" t="s">
        <v>158</v>
      </c>
      <c r="C259" s="121">
        <f>C254+C258</f>
        <v>9029923316.48</v>
      </c>
      <c r="D259" s="121">
        <f>D254+D258</f>
        <v>15956728818.94</v>
      </c>
    </row>
    <row r="260" ht="9" customHeight="1"/>
    <row r="261" spans="1:2" ht="18" customHeight="1">
      <c r="A261" s="2" t="s">
        <v>268</v>
      </c>
      <c r="B261" s="2"/>
    </row>
    <row r="262" spans="1:4" ht="15.75">
      <c r="A262" s="15" t="s">
        <v>159</v>
      </c>
      <c r="B262" s="14" t="s">
        <v>160</v>
      </c>
      <c r="C262" s="25">
        <f>C4</f>
        <v>44469</v>
      </c>
      <c r="D262" s="25">
        <f>D4</f>
        <v>44834</v>
      </c>
    </row>
    <row r="263" spans="1:4" ht="28.5">
      <c r="A263" s="27">
        <v>1</v>
      </c>
      <c r="B263" s="6" t="s">
        <v>191</v>
      </c>
      <c r="C263" s="122">
        <v>5.003914218953991</v>
      </c>
      <c r="D263" s="122">
        <v>4.992194251543358</v>
      </c>
    </row>
    <row r="264" spans="1:4" ht="28.5">
      <c r="A264" s="27">
        <v>2</v>
      </c>
      <c r="B264" s="6" t="s">
        <v>161</v>
      </c>
      <c r="C264" s="123">
        <v>0.4138798851410902</v>
      </c>
      <c r="D264" s="123">
        <v>2.03632973882156</v>
      </c>
    </row>
    <row r="265" spans="1:5" ht="28.5">
      <c r="A265" s="27">
        <v>3</v>
      </c>
      <c r="B265" s="6" t="s">
        <v>162</v>
      </c>
      <c r="C265" s="124">
        <v>0.5818276529981913</v>
      </c>
      <c r="D265" s="124">
        <v>-0.3924911139487554</v>
      </c>
      <c r="E265" s="24"/>
    </row>
    <row r="266" spans="1:4" ht="15">
      <c r="A266" s="27">
        <v>4</v>
      </c>
      <c r="B266" s="6" t="s">
        <v>163</v>
      </c>
      <c r="C266" s="124">
        <v>0.40727935709873386</v>
      </c>
      <c r="D266" s="124">
        <v>-0.3924911139487554</v>
      </c>
    </row>
    <row r="267" spans="1:7" ht="45.75" customHeight="1">
      <c r="A267" s="27">
        <v>5</v>
      </c>
      <c r="B267" s="6" t="s">
        <v>230</v>
      </c>
      <c r="C267" s="125">
        <v>103473549.61211795</v>
      </c>
      <c r="D267" s="125">
        <v>186034211.2132463</v>
      </c>
      <c r="E267" s="24"/>
      <c r="F267" s="24"/>
      <c r="G267" s="7"/>
    </row>
    <row r="268" spans="1:6" ht="15">
      <c r="A268" s="27">
        <v>6</v>
      </c>
      <c r="B268" s="6" t="s">
        <v>231</v>
      </c>
      <c r="C268" s="125">
        <v>264762.339139661</v>
      </c>
      <c r="D268" s="125">
        <v>-326816.4399052099</v>
      </c>
      <c r="E268" s="24"/>
      <c r="F268" s="24"/>
    </row>
    <row r="269" ht="9" customHeight="1"/>
    <row r="270" spans="1:8" ht="18">
      <c r="A270" s="2" t="s">
        <v>269</v>
      </c>
      <c r="B270" s="2"/>
      <c r="C270" s="2"/>
      <c r="D270" s="2"/>
      <c r="E270" s="2"/>
      <c r="F270" s="28"/>
      <c r="H270" s="30"/>
    </row>
    <row r="271" spans="1:7" ht="15">
      <c r="A271" s="31" t="s">
        <v>164</v>
      </c>
      <c r="B271" s="156" t="s">
        <v>165</v>
      </c>
      <c r="C271" s="156"/>
      <c r="D271" s="156" t="s">
        <v>166</v>
      </c>
      <c r="E271" s="156"/>
      <c r="F271" s="32"/>
      <c r="G271" s="30"/>
    </row>
    <row r="272" spans="1:5" ht="28.5">
      <c r="A272" s="6"/>
      <c r="B272" s="33" t="s">
        <v>167</v>
      </c>
      <c r="C272" s="33" t="s">
        <v>168</v>
      </c>
      <c r="D272" s="33" t="s">
        <v>167</v>
      </c>
      <c r="E272" s="33" t="s">
        <v>168</v>
      </c>
    </row>
    <row r="273" spans="1:5" ht="15">
      <c r="A273" s="6"/>
      <c r="B273" s="6"/>
      <c r="C273" s="6"/>
      <c r="D273" s="6"/>
      <c r="E273" s="6"/>
    </row>
    <row r="274" spans="1:5" ht="15">
      <c r="A274" s="6"/>
      <c r="B274" s="6"/>
      <c r="C274" s="6"/>
      <c r="D274" s="6"/>
      <c r="E274" s="6"/>
    </row>
    <row r="275" spans="1:5" ht="15">
      <c r="A275" s="6"/>
      <c r="B275" s="6"/>
      <c r="C275" s="6"/>
      <c r="D275" s="6"/>
      <c r="E275" s="6"/>
    </row>
    <row r="276" ht="15"/>
    <row r="277" spans="1:3" ht="18">
      <c r="A277" s="2" t="s">
        <v>270</v>
      </c>
      <c r="B277" s="2"/>
      <c r="C277" s="2"/>
    </row>
    <row r="278" spans="1:4" ht="15.75">
      <c r="A278" s="26" t="s">
        <v>8</v>
      </c>
      <c r="B278" s="9" t="s">
        <v>152</v>
      </c>
      <c r="C278" s="25">
        <f>C4</f>
        <v>44469</v>
      </c>
      <c r="D278" s="25">
        <f>D4</f>
        <v>44834</v>
      </c>
    </row>
    <row r="279" spans="1:4" ht="28.5">
      <c r="A279" s="27">
        <v>1</v>
      </c>
      <c r="B279" s="34" t="s">
        <v>169</v>
      </c>
      <c r="C279" s="6"/>
      <c r="D279" s="6"/>
    </row>
    <row r="280" spans="1:4" ht="28.5">
      <c r="A280" s="27">
        <v>2</v>
      </c>
      <c r="B280" s="29" t="s">
        <v>170</v>
      </c>
      <c r="C280" s="6"/>
      <c r="D280" s="6"/>
    </row>
    <row r="281" spans="1:4" ht="28.5">
      <c r="A281" s="27">
        <v>3</v>
      </c>
      <c r="B281" s="34" t="s">
        <v>171</v>
      </c>
      <c r="C281" s="17"/>
      <c r="D281" s="17"/>
    </row>
    <row r="282" spans="1:6" ht="28.5">
      <c r="A282" s="27">
        <v>4</v>
      </c>
      <c r="B282" s="34" t="s">
        <v>172</v>
      </c>
      <c r="C282" s="6"/>
      <c r="D282" s="6"/>
      <c r="E282" s="7"/>
      <c r="F282" s="7"/>
    </row>
    <row r="283" ht="10.5" customHeight="1"/>
    <row r="284" spans="1:2" ht="18">
      <c r="A284" s="2" t="s">
        <v>271</v>
      </c>
      <c r="B284" s="2"/>
    </row>
    <row r="285" spans="1:8" ht="15">
      <c r="A285" s="151" t="s">
        <v>173</v>
      </c>
      <c r="B285" s="136" t="s">
        <v>174</v>
      </c>
      <c r="C285" s="145" t="s">
        <v>215</v>
      </c>
      <c r="D285" s="145" t="s">
        <v>175</v>
      </c>
      <c r="E285" s="15" t="s">
        <v>176</v>
      </c>
      <c r="F285" s="15" t="s">
        <v>177</v>
      </c>
      <c r="G285" s="145" t="s">
        <v>178</v>
      </c>
      <c r="H285" s="145" t="s">
        <v>179</v>
      </c>
    </row>
    <row r="286" spans="1:8" ht="28.5">
      <c r="A286" s="151"/>
      <c r="B286" s="136"/>
      <c r="C286" s="146"/>
      <c r="D286" s="146"/>
      <c r="E286" s="66" t="s">
        <v>217</v>
      </c>
      <c r="F286" s="66" t="s">
        <v>216</v>
      </c>
      <c r="G286" s="146"/>
      <c r="H286" s="146"/>
    </row>
    <row r="287" spans="1:8" ht="15">
      <c r="A287" s="27">
        <v>1</v>
      </c>
      <c r="B287" s="27">
        <v>2</v>
      </c>
      <c r="C287" s="27">
        <v>3</v>
      </c>
      <c r="D287" s="27">
        <v>4</v>
      </c>
      <c r="E287" s="27">
        <v>5</v>
      </c>
      <c r="F287" s="27" t="s">
        <v>180</v>
      </c>
      <c r="G287" s="27" t="s">
        <v>181</v>
      </c>
      <c r="H287" s="27">
        <v>8</v>
      </c>
    </row>
    <row r="288" spans="1:8" ht="15.75">
      <c r="A288" s="25">
        <f>D4</f>
        <v>44834</v>
      </c>
      <c r="B288" s="78">
        <f>D173</f>
        <v>544755271.9399999</v>
      </c>
      <c r="C288" s="127">
        <f>B288-B289</f>
        <v>29676462.49000001</v>
      </c>
      <c r="D288" s="78">
        <v>109717748.982</v>
      </c>
      <c r="E288" s="78">
        <v>-17126303.109999985</v>
      </c>
      <c r="F288" s="127">
        <f>60%*C288</f>
        <v>17805877.494000006</v>
      </c>
      <c r="G288" s="127">
        <f>F288-E288-D288</f>
        <v>-74785568.378</v>
      </c>
      <c r="H288" s="66"/>
    </row>
    <row r="289" spans="1:8" ht="15.75">
      <c r="A289" s="25">
        <f>C4</f>
        <v>44469</v>
      </c>
      <c r="B289" s="78">
        <v>515078809.4499999</v>
      </c>
      <c r="C289" s="78">
        <v>-171581094.82</v>
      </c>
      <c r="D289" s="48">
        <v>-80998977.41500008</v>
      </c>
      <c r="E289" s="78">
        <v>-13930740.859999985</v>
      </c>
      <c r="F289" s="78">
        <f>60%*C289</f>
        <v>-102948656.89199999</v>
      </c>
      <c r="G289" s="78">
        <f>F289-E289-D289</f>
        <v>-8018938.616999924</v>
      </c>
      <c r="H289" s="78"/>
    </row>
    <row r="290" ht="10.5" customHeight="1">
      <c r="C290" s="7"/>
    </row>
    <row r="291" spans="1:3" ht="18">
      <c r="A291" s="2" t="s">
        <v>272</v>
      </c>
      <c r="B291" s="2"/>
      <c r="C291" s="2"/>
    </row>
    <row r="292" spans="1:5" ht="15.75">
      <c r="A292" s="126" t="s">
        <v>8</v>
      </c>
      <c r="B292" s="126" t="s">
        <v>182</v>
      </c>
      <c r="C292" s="126" t="s">
        <v>218</v>
      </c>
      <c r="D292" s="25">
        <f>C4</f>
        <v>44469</v>
      </c>
      <c r="E292" s="25">
        <f>D4</f>
        <v>44834</v>
      </c>
    </row>
    <row r="293" spans="1:9" ht="30" customHeight="1">
      <c r="A293" s="128">
        <v>1</v>
      </c>
      <c r="B293" s="129" t="s">
        <v>183</v>
      </c>
      <c r="C293" s="130"/>
      <c r="D293" s="131">
        <v>1371503743.37</v>
      </c>
      <c r="E293" s="132">
        <v>1375551422.1100001</v>
      </c>
      <c r="G293" s="24"/>
      <c r="H293" s="24"/>
      <c r="I293" s="7"/>
    </row>
    <row r="294" spans="1:7" ht="15">
      <c r="A294" s="27">
        <v>2</v>
      </c>
      <c r="B294" s="87" t="s">
        <v>184</v>
      </c>
      <c r="C294" s="17"/>
      <c r="D294" s="43">
        <v>14.15902736285308</v>
      </c>
      <c r="E294" s="41">
        <v>8.342213767488614</v>
      </c>
      <c r="G294" s="24"/>
    </row>
    <row r="295" spans="1:8" ht="29.25">
      <c r="A295" s="133">
        <v>3</v>
      </c>
      <c r="B295" s="129" t="s">
        <v>185</v>
      </c>
      <c r="C295" s="134"/>
      <c r="D295" s="135">
        <v>4394738563.95</v>
      </c>
      <c r="E295" s="135">
        <v>5521867809.55</v>
      </c>
      <c r="F295" s="7"/>
      <c r="G295" s="24"/>
      <c r="H295" s="7"/>
    </row>
    <row r="296" spans="1:8" ht="15">
      <c r="A296" s="27">
        <v>4</v>
      </c>
      <c r="B296" s="87" t="s">
        <v>186</v>
      </c>
      <c r="C296" s="17"/>
      <c r="D296" s="43">
        <v>39.42382196253643</v>
      </c>
      <c r="E296" s="41">
        <v>27.174623380541124</v>
      </c>
      <c r="G296" s="24"/>
      <c r="H296" s="7"/>
    </row>
    <row r="297" ht="15">
      <c r="G297" s="24"/>
    </row>
    <row r="298" spans="1:8" ht="18">
      <c r="A298" s="2" t="s">
        <v>273</v>
      </c>
      <c r="B298" s="2"/>
      <c r="G298" s="24"/>
      <c r="H298" s="7"/>
    </row>
    <row r="299" spans="1:7" ht="15.75">
      <c r="A299" s="126" t="s">
        <v>8</v>
      </c>
      <c r="B299" s="126" t="s">
        <v>182</v>
      </c>
      <c r="C299" s="126" t="s">
        <v>218</v>
      </c>
      <c r="D299" s="25">
        <f>C4</f>
        <v>44469</v>
      </c>
      <c r="E299" s="25">
        <f>D4</f>
        <v>44834</v>
      </c>
      <c r="F299" s="24"/>
      <c r="G299" s="24"/>
    </row>
    <row r="300" spans="1:7" ht="15">
      <c r="A300" s="27">
        <v>1</v>
      </c>
      <c r="B300" s="17" t="s">
        <v>187</v>
      </c>
      <c r="C300" s="17"/>
      <c r="D300" s="43">
        <v>223715950.42000002</v>
      </c>
      <c r="E300" s="41">
        <v>225564987.6</v>
      </c>
      <c r="F300" s="24"/>
      <c r="G300" s="24"/>
    </row>
    <row r="301" spans="1:7" ht="15">
      <c r="A301" s="27">
        <v>2</v>
      </c>
      <c r="B301" s="87" t="s">
        <v>188</v>
      </c>
      <c r="C301" s="17"/>
      <c r="D301" s="43">
        <f>D300/C173*100</f>
        <v>43.43334385254238</v>
      </c>
      <c r="E301" s="41">
        <f>E300/D173*100</f>
        <v>41.40666446360596</v>
      </c>
      <c r="F301" s="24"/>
      <c r="G301" s="24"/>
    </row>
    <row r="302" spans="6:7" ht="15">
      <c r="F302" s="24"/>
      <c r="G302" s="24"/>
    </row>
    <row r="303" spans="6:7" ht="15">
      <c r="F303" s="24"/>
      <c r="G303" s="7"/>
    </row>
    <row r="304" spans="6:7" ht="15">
      <c r="F304" s="7"/>
      <c r="G304" s="7"/>
    </row>
    <row r="309" ht="15">
      <c r="F309" s="7"/>
    </row>
  </sheetData>
  <sheetProtection password="A13B" sheet="1"/>
  <mergeCells count="31">
    <mergeCell ref="A148:G148"/>
    <mergeCell ref="A246:A247"/>
    <mergeCell ref="B140:E140"/>
    <mergeCell ref="D246:E246"/>
    <mergeCell ref="A232:A234"/>
    <mergeCell ref="A29:A31"/>
    <mergeCell ref="B29:B31"/>
    <mergeCell ref="C29:C31"/>
    <mergeCell ref="C60:D60"/>
    <mergeCell ref="E29:E31"/>
    <mergeCell ref="B156:E156"/>
    <mergeCell ref="A285:A286"/>
    <mergeCell ref="E60:F60"/>
    <mergeCell ref="C285:C286"/>
    <mergeCell ref="E232:G232"/>
    <mergeCell ref="A164:G164"/>
    <mergeCell ref="A61:B61"/>
    <mergeCell ref="D285:D286"/>
    <mergeCell ref="D271:E271"/>
    <mergeCell ref="B271:C271"/>
    <mergeCell ref="G285:G286"/>
    <mergeCell ref="B285:B286"/>
    <mergeCell ref="B218:D218"/>
    <mergeCell ref="H232:I232"/>
    <mergeCell ref="H218:I218"/>
    <mergeCell ref="B232:D232"/>
    <mergeCell ref="A218:A220"/>
    <mergeCell ref="H285:H286"/>
    <mergeCell ref="E218:G218"/>
    <mergeCell ref="F246:G246"/>
    <mergeCell ref="B246:C246"/>
  </mergeCells>
  <hyperlinks>
    <hyperlink ref="A99" r:id="rId1" display="_ftn1"/>
    <hyperlink ref="A119" r:id="rId2" display="_ftn1"/>
  </hyperlinks>
  <printOptions/>
  <pageMargins left="0.7" right="0.7" top="0.75" bottom="0.75" header="0.3" footer="0.3"/>
  <pageSetup fitToHeight="1" fitToWidth="1" horizontalDpi="600" verticalDpi="600" orientation="landscape" scale="10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chenchodorji</dc:creator>
  <cp:keywords/>
  <dc:description/>
  <cp:lastModifiedBy>tsheltrim.z1190</cp:lastModifiedBy>
  <cp:lastPrinted>2023-02-24T05:31:53Z</cp:lastPrinted>
  <dcterms:created xsi:type="dcterms:W3CDTF">2016-09-02T08:23:03Z</dcterms:created>
  <dcterms:modified xsi:type="dcterms:W3CDTF">2023-02-27T03:12:59Z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