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ompliance\Compliance\TBANK\6.Disclouser\2025\Q4\"/>
    </mc:Choice>
  </mc:AlternateContent>
  <xr:revisionPtr revIDLastSave="0" documentId="13_ncr:1_{91C22E06-D213-4521-8739-3562CCB49E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" l="1"/>
  <c r="E309" i="2"/>
  <c r="D309" i="2"/>
  <c r="D306" i="2"/>
  <c r="E302" i="2"/>
  <c r="D302" i="2"/>
  <c r="F299" i="2"/>
  <c r="G299" i="2" s="1"/>
  <c r="A299" i="2"/>
  <c r="G298" i="2"/>
  <c r="F298" i="2"/>
  <c r="A298" i="2"/>
  <c r="D288" i="2"/>
  <c r="C288" i="2"/>
  <c r="D282" i="2"/>
  <c r="B282" i="2"/>
  <c r="D273" i="2"/>
  <c r="C273" i="2"/>
  <c r="D270" i="2"/>
  <c r="C270" i="2"/>
  <c r="D265" i="2"/>
  <c r="C265" i="2"/>
  <c r="D264" i="2"/>
  <c r="C264" i="2"/>
  <c r="G258" i="2"/>
  <c r="F258" i="2"/>
  <c r="E258" i="2"/>
  <c r="D258" i="2"/>
  <c r="C258" i="2"/>
  <c r="B258" i="2"/>
  <c r="H253" i="2"/>
  <c r="I253" i="2" s="1"/>
  <c r="G253" i="2"/>
  <c r="D253" i="2"/>
  <c r="G252" i="2"/>
  <c r="D252" i="2"/>
  <c r="H252" i="2" s="1"/>
  <c r="I252" i="2" s="1"/>
  <c r="G251" i="2"/>
  <c r="D251" i="2"/>
  <c r="H251" i="2" s="1"/>
  <c r="I251" i="2" s="1"/>
  <c r="H250" i="2"/>
  <c r="I250" i="2" s="1"/>
  <c r="G250" i="2"/>
  <c r="D250" i="2"/>
  <c r="G249" i="2"/>
  <c r="D249" i="2"/>
  <c r="H249" i="2" s="1"/>
  <c r="I249" i="2" s="1"/>
  <c r="G248" i="2"/>
  <c r="D248" i="2"/>
  <c r="H248" i="2" s="1"/>
  <c r="I248" i="2" s="1"/>
  <c r="H242" i="2"/>
  <c r="I242" i="2" s="1"/>
  <c r="G242" i="2"/>
  <c r="D242" i="2"/>
  <c r="G241" i="2"/>
  <c r="D241" i="2"/>
  <c r="H241" i="2" s="1"/>
  <c r="I241" i="2" s="1"/>
  <c r="G240" i="2"/>
  <c r="D240" i="2"/>
  <c r="H240" i="2" s="1"/>
  <c r="I240" i="2" s="1"/>
  <c r="G239" i="2"/>
  <c r="H239" i="2" s="1"/>
  <c r="I239" i="2" s="1"/>
  <c r="D239" i="2"/>
  <c r="G238" i="2"/>
  <c r="D238" i="2"/>
  <c r="G237" i="2"/>
  <c r="D237" i="2"/>
  <c r="H237" i="2" s="1"/>
  <c r="I237" i="2" s="1"/>
  <c r="G236" i="2"/>
  <c r="D236" i="2"/>
  <c r="H236" i="2" s="1"/>
  <c r="I236" i="2" s="1"/>
  <c r="G235" i="2"/>
  <c r="D235" i="2"/>
  <c r="H235" i="2" s="1"/>
  <c r="I235" i="2" s="1"/>
  <c r="D228" i="2"/>
  <c r="C228" i="2"/>
  <c r="D216" i="2"/>
  <c r="C216" i="2"/>
  <c r="D210" i="2"/>
  <c r="C210" i="2"/>
  <c r="D203" i="2"/>
  <c r="D202" i="2"/>
  <c r="C202" i="2"/>
  <c r="D199" i="2"/>
  <c r="C199" i="2"/>
  <c r="D198" i="2"/>
  <c r="C198" i="2"/>
  <c r="C196" i="2" s="1"/>
  <c r="C201" i="2" s="1"/>
  <c r="D197" i="2"/>
  <c r="D196" i="2" s="1"/>
  <c r="D201" i="2" s="1"/>
  <c r="C197" i="2"/>
  <c r="D192" i="2"/>
  <c r="C192" i="2"/>
  <c r="D188" i="2"/>
  <c r="C188" i="2"/>
  <c r="D184" i="2"/>
  <c r="C184" i="2"/>
  <c r="D183" i="2"/>
  <c r="C183" i="2"/>
  <c r="F177" i="2"/>
  <c r="E177" i="2"/>
  <c r="D177" i="2"/>
  <c r="C177" i="2"/>
  <c r="C178" i="2" s="1"/>
  <c r="B177" i="2"/>
  <c r="G176" i="2"/>
  <c r="G177" i="2" s="1"/>
  <c r="G175" i="2"/>
  <c r="G174" i="2"/>
  <c r="F172" i="2"/>
  <c r="F178" i="2" s="1"/>
  <c r="E172" i="2"/>
  <c r="E178" i="2" s="1"/>
  <c r="D172" i="2"/>
  <c r="D178" i="2" s="1"/>
  <c r="C172" i="2"/>
  <c r="B172" i="2"/>
  <c r="B178" i="2" s="1"/>
  <c r="G171" i="2"/>
  <c r="G170" i="2"/>
  <c r="G169" i="2"/>
  <c r="G168" i="2"/>
  <c r="G167" i="2"/>
  <c r="G172" i="2" s="1"/>
  <c r="G178" i="2" s="1"/>
  <c r="G161" i="2"/>
  <c r="F161" i="2"/>
  <c r="E161" i="2"/>
  <c r="E162" i="2" s="1"/>
  <c r="D161" i="2"/>
  <c r="C161" i="2"/>
  <c r="B161" i="2"/>
  <c r="G160" i="2"/>
  <c r="G159" i="2"/>
  <c r="G158" i="2"/>
  <c r="F156" i="2"/>
  <c r="F162" i="2" s="1"/>
  <c r="E156" i="2"/>
  <c r="D156" i="2"/>
  <c r="D162" i="2" s="1"/>
  <c r="C156" i="2"/>
  <c r="C162" i="2" s="1"/>
  <c r="B156" i="2"/>
  <c r="B162" i="2" s="1"/>
  <c r="G155" i="2"/>
  <c r="G154" i="2"/>
  <c r="G153" i="2"/>
  <c r="G152" i="2"/>
  <c r="G151" i="2"/>
  <c r="G156" i="2" s="1"/>
  <c r="G162" i="2" s="1"/>
  <c r="F144" i="2"/>
  <c r="H143" i="2"/>
  <c r="G143" i="2"/>
  <c r="E143" i="2"/>
  <c r="D143" i="2"/>
  <c r="C143" i="2"/>
  <c r="B143" i="2"/>
  <c r="B145" i="2" s="1"/>
  <c r="B144" i="2" s="1"/>
  <c r="I142" i="2"/>
  <c r="I141" i="2"/>
  <c r="I140" i="2"/>
  <c r="I139" i="2"/>
  <c r="I138" i="2"/>
  <c r="I137" i="2"/>
  <c r="I143" i="2" s="1"/>
  <c r="H136" i="2"/>
  <c r="H145" i="2" s="1"/>
  <c r="H144" i="2" s="1"/>
  <c r="G136" i="2"/>
  <c r="G145" i="2" s="1"/>
  <c r="G144" i="2" s="1"/>
  <c r="E136" i="2"/>
  <c r="E145" i="2" s="1"/>
  <c r="E144" i="2" s="1"/>
  <c r="D136" i="2"/>
  <c r="D145" i="2" s="1"/>
  <c r="D144" i="2" s="1"/>
  <c r="C136" i="2"/>
  <c r="C145" i="2" s="1"/>
  <c r="C144" i="2" s="1"/>
  <c r="B136" i="2"/>
  <c r="I135" i="2"/>
  <c r="I134" i="2"/>
  <c r="I133" i="2"/>
  <c r="I132" i="2"/>
  <c r="I131" i="2"/>
  <c r="I130" i="2"/>
  <c r="I136" i="2" s="1"/>
  <c r="I145" i="2" s="1"/>
  <c r="H125" i="2"/>
  <c r="H124" i="2" s="1"/>
  <c r="G125" i="2"/>
  <c r="G124" i="2" s="1"/>
  <c r="F125" i="2"/>
  <c r="F124" i="2" s="1"/>
  <c r="E125" i="2"/>
  <c r="E124" i="2" s="1"/>
  <c r="D125" i="2"/>
  <c r="D124" i="2"/>
  <c r="I123" i="2"/>
  <c r="H123" i="2"/>
  <c r="G123" i="2"/>
  <c r="F123" i="2"/>
  <c r="E123" i="2"/>
  <c r="D123" i="2"/>
  <c r="C123" i="2"/>
  <c r="B123" i="2"/>
  <c r="I122" i="2"/>
  <c r="I121" i="2"/>
  <c r="I120" i="2"/>
  <c r="I119" i="2"/>
  <c r="I118" i="2"/>
  <c r="I117" i="2"/>
  <c r="H116" i="2"/>
  <c r="G116" i="2"/>
  <c r="F116" i="2"/>
  <c r="E116" i="2"/>
  <c r="D116" i="2"/>
  <c r="C116" i="2"/>
  <c r="C125" i="2" s="1"/>
  <c r="C124" i="2" s="1"/>
  <c r="B116" i="2"/>
  <c r="B125" i="2" s="1"/>
  <c r="B124" i="2" s="1"/>
  <c r="I115" i="2"/>
  <c r="I114" i="2"/>
  <c r="I113" i="2"/>
  <c r="I112" i="2"/>
  <c r="I111" i="2"/>
  <c r="I110" i="2"/>
  <c r="I116" i="2" s="1"/>
  <c r="I125" i="2" s="1"/>
  <c r="I124" i="2" s="1"/>
  <c r="D95" i="2"/>
  <c r="D105" i="2" s="1"/>
  <c r="D200" i="2" s="1"/>
  <c r="C95" i="2"/>
  <c r="D85" i="2"/>
  <c r="C85" i="2"/>
  <c r="C105" i="2" s="1"/>
  <c r="D84" i="2"/>
  <c r="C84" i="2"/>
  <c r="F81" i="2"/>
  <c r="E81" i="2"/>
  <c r="D81" i="2"/>
  <c r="C81" i="2"/>
  <c r="E60" i="2"/>
  <c r="C60" i="2"/>
  <c r="D41" i="2"/>
  <c r="C41" i="2"/>
  <c r="E38" i="2"/>
  <c r="D38" i="2"/>
  <c r="C50" i="2" s="1"/>
  <c r="C38" i="2"/>
  <c r="F36" i="2"/>
  <c r="D36" i="2"/>
  <c r="E35" i="2"/>
  <c r="F35" i="2" s="1"/>
  <c r="D35" i="2"/>
  <c r="C35" i="2"/>
  <c r="F34" i="2"/>
  <c r="D34" i="2"/>
  <c r="F33" i="2"/>
  <c r="D33" i="2"/>
  <c r="F29" i="2"/>
  <c r="D29" i="2"/>
  <c r="D16" i="2"/>
  <c r="D48" i="2" s="1"/>
  <c r="C16" i="2"/>
  <c r="C48" i="2" s="1"/>
  <c r="D15" i="2"/>
  <c r="D5" i="2"/>
  <c r="C5" i="2"/>
  <c r="C42" i="2" s="1"/>
  <c r="C43" i="2" s="1"/>
  <c r="H238" i="2" l="1"/>
  <c r="I238" i="2" s="1"/>
  <c r="F38" i="2"/>
  <c r="D50" i="2" s="1"/>
  <c r="C49" i="2"/>
  <c r="C56" i="2" s="1"/>
  <c r="C200" i="2"/>
  <c r="D42" i="2"/>
  <c r="D43" i="2" s="1"/>
  <c r="D49" i="2" l="1"/>
  <c r="D56" i="2" s="1"/>
</calcChain>
</file>

<file path=xl/sharedStrings.xml><?xml version="1.0" encoding="utf-8"?>
<sst xmlns="http://schemas.openxmlformats.org/spreadsheetml/2006/main" count="432" uniqueCount="282">
  <si>
    <t>Item 1: Tier 1 Capital and its sub-components (million)</t>
  </si>
  <si>
    <t xml:space="preserve">S. No </t>
  </si>
  <si>
    <t xml:space="preserve">Total Tier 1 Capital </t>
  </si>
  <si>
    <t>a.</t>
  </si>
  <si>
    <t>Paid-Up Capital</t>
  </si>
  <si>
    <t>b.</t>
  </si>
  <si>
    <t xml:space="preserve">General Reserves </t>
  </si>
  <si>
    <t>c.</t>
  </si>
  <si>
    <t>Share Premium Account</t>
  </si>
  <si>
    <t>d.</t>
  </si>
  <si>
    <t xml:space="preserve">Retained Earnings </t>
  </si>
  <si>
    <t xml:space="preserve">Less:- </t>
  </si>
  <si>
    <t>e.</t>
  </si>
  <si>
    <t>Losses for the Current Year</t>
  </si>
  <si>
    <t>Item 2: Tier 2 Capital and its sub-components (million)</t>
  </si>
  <si>
    <t xml:space="preserve">S.no. </t>
  </si>
  <si>
    <t>Tier II Capital</t>
  </si>
  <si>
    <t>Capital Reserve</t>
  </si>
  <si>
    <t>Fixed Assets Revaluation Reserve</t>
  </si>
  <si>
    <t>Exchange Fluctuation Reserve</t>
  </si>
  <si>
    <t>Investment Fluctuation Reserve</t>
  </si>
  <si>
    <t>Research and Development Fund</t>
  </si>
  <si>
    <r>
      <t>f.</t>
    </r>
    <r>
      <rPr>
        <sz val="11"/>
        <color indexed="8"/>
        <rFont val="Arial"/>
        <family val="2"/>
      </rPr>
      <t xml:space="preserve"> </t>
    </r>
  </si>
  <si>
    <t>General Provision</t>
  </si>
  <si>
    <t>g.</t>
  </si>
  <si>
    <t>Asset Pending Forclosure Reserve</t>
  </si>
  <si>
    <t>h.</t>
  </si>
  <si>
    <t>Capital Grants</t>
  </si>
  <si>
    <r>
      <t>i.</t>
    </r>
    <r>
      <rPr>
        <sz val="11"/>
        <color indexed="8"/>
        <rFont val="Arial"/>
        <family val="2"/>
      </rPr>
      <t xml:space="preserve"> </t>
    </r>
  </si>
  <si>
    <t>Subordinated Debt</t>
  </si>
  <si>
    <r>
      <t>j.</t>
    </r>
    <r>
      <rPr>
        <sz val="11"/>
        <color indexed="8"/>
        <rFont val="Arial"/>
        <family val="2"/>
      </rPr>
      <t xml:space="preserve"> </t>
    </r>
  </si>
  <si>
    <t>Profit for the Year</t>
  </si>
  <si>
    <t>Item 3: Risk weighted assets (Current Period and COPPY)(million)</t>
  </si>
  <si>
    <t xml:space="preserve">Assets </t>
  </si>
  <si>
    <t>Balance Sheet Amount (2025)</t>
  </si>
  <si>
    <t>Balance Sheet Amount (2024)</t>
  </si>
  <si>
    <t>Weight  Asset</t>
  </si>
  <si>
    <t xml:space="preserve">Weighted Asset </t>
  </si>
  <si>
    <t xml:space="preserve">% </t>
  </si>
  <si>
    <t>Zero-Risk Weighted Assets</t>
  </si>
  <si>
    <t>20% Risk Weighted Assets</t>
  </si>
  <si>
    <t>50% Risk Weighted Assets</t>
  </si>
  <si>
    <t>100% Risk Weighted Assets</t>
  </si>
  <si>
    <t>150% Risk weighted Assets</t>
  </si>
  <si>
    <t>Operational Risk</t>
  </si>
  <si>
    <t xml:space="preserve"> Total</t>
  </si>
  <si>
    <t xml:space="preserve">Item 4: Capital Adequacy ratios </t>
  </si>
  <si>
    <t>Tier 1 Capital</t>
  </si>
  <si>
    <r>
      <t>a.</t>
    </r>
    <r>
      <rPr>
        <sz val="11"/>
        <color indexed="8"/>
        <rFont val="Arial"/>
        <family val="2"/>
      </rPr>
      <t xml:space="preserve"> </t>
    </r>
  </si>
  <si>
    <t xml:space="preserve">Of which Counter-Cyclical Capital Buffer (CCyB) (if applicable) </t>
  </si>
  <si>
    <r>
      <t>b.</t>
    </r>
    <r>
      <rPr>
        <sz val="11"/>
        <color indexed="8"/>
        <rFont val="Arial"/>
        <family val="2"/>
      </rPr>
      <t xml:space="preserve"> </t>
    </r>
  </si>
  <si>
    <t xml:space="preserve">Of which Sectoral Capital Requirements (SCR) (if applicable) </t>
  </si>
  <si>
    <t>i.</t>
  </si>
  <si>
    <t xml:space="preserve">Sector 1 </t>
  </si>
  <si>
    <t>ii.</t>
  </si>
  <si>
    <t xml:space="preserve">Sector 2 </t>
  </si>
  <si>
    <t>iii.</t>
  </si>
  <si>
    <t xml:space="preserve">Sector 3 </t>
  </si>
  <si>
    <t>Tier 2 Capital</t>
  </si>
  <si>
    <t>Total qualifying capital</t>
  </si>
  <si>
    <t>Core CAR</t>
  </si>
  <si>
    <t xml:space="preserve">Of which CCyB (if applicable) expressed as % of RWA </t>
  </si>
  <si>
    <t>Of which SCR (if applicable) expressed as % of Sectoral RWA</t>
  </si>
  <si>
    <t xml:space="preserve">CAR </t>
  </si>
  <si>
    <t>Leverage ratio</t>
  </si>
  <si>
    <t>Item 5: Loans and NPL by Sectoral Classification (million)</t>
  </si>
  <si>
    <t>S.no</t>
  </si>
  <si>
    <t>Sector</t>
  </si>
  <si>
    <t xml:space="preserve">Total Loans </t>
  </si>
  <si>
    <t xml:space="preserve">NPL </t>
  </si>
  <si>
    <t>1.Agriculture and Livestock</t>
  </si>
  <si>
    <t>2.Forestry and Logging</t>
  </si>
  <si>
    <t>3.Production &amp; Manufacturing</t>
  </si>
  <si>
    <t>4.Mining and Quarrying</t>
  </si>
  <si>
    <t>5.Hotel and Tourism Sector</t>
  </si>
  <si>
    <t>6.Service Sector</t>
  </si>
  <si>
    <t>7.Loan to contractor</t>
  </si>
  <si>
    <t>8.Trade and Commerce</t>
  </si>
  <si>
    <t>9.Housing Sector</t>
  </si>
  <si>
    <t>10.Transport</t>
  </si>
  <si>
    <t>11.Personal Loans</t>
  </si>
  <si>
    <t>12.Credit Cards</t>
  </si>
  <si>
    <t>13.Staff Incentive Loans</t>
  </si>
  <si>
    <t>14.Loan Against Term Deposits</t>
  </si>
  <si>
    <t>15.Loans to Government</t>
  </si>
  <si>
    <t>16.Loans to Financial Service Providers</t>
  </si>
  <si>
    <t>17.Loans for Shares and Securities</t>
  </si>
  <si>
    <t>18.Education loans</t>
  </si>
  <si>
    <t>19.Medical loans</t>
  </si>
  <si>
    <t>Total</t>
  </si>
  <si>
    <t>Item 6: Loans (Over-drafts and term loans) by type of counter-party (million)</t>
  </si>
  <si>
    <t>Counter-party</t>
  </si>
  <si>
    <t xml:space="preserve">Overdrafts </t>
  </si>
  <si>
    <t>Government</t>
  </si>
  <si>
    <t>Government Corporations</t>
  </si>
  <si>
    <r>
      <t>c.</t>
    </r>
    <r>
      <rPr>
        <sz val="11"/>
        <color indexed="8"/>
        <rFont val="Arial"/>
        <family val="2"/>
      </rPr>
      <t xml:space="preserve"> </t>
    </r>
  </si>
  <si>
    <t>Public Companies</t>
  </si>
  <si>
    <r>
      <t>d.</t>
    </r>
    <r>
      <rPr>
        <sz val="11"/>
        <color indexed="8"/>
        <rFont val="Arial"/>
        <family val="2"/>
      </rPr>
      <t xml:space="preserve"> </t>
    </r>
  </si>
  <si>
    <t>Private Companies</t>
  </si>
  <si>
    <r>
      <t>e.</t>
    </r>
    <r>
      <rPr>
        <sz val="11"/>
        <color indexed="8"/>
        <rFont val="Arial"/>
        <family val="2"/>
      </rPr>
      <t xml:space="preserve"> </t>
    </r>
  </si>
  <si>
    <t>Individuals</t>
  </si>
  <si>
    <t>Commercial Banks</t>
  </si>
  <si>
    <r>
      <t>g.</t>
    </r>
    <r>
      <rPr>
        <sz val="11"/>
        <color indexed="8"/>
        <rFont val="Arial"/>
        <family val="2"/>
      </rPr>
      <t xml:space="preserve"> </t>
    </r>
  </si>
  <si>
    <t>Non-Bank Financial Institutions</t>
  </si>
  <si>
    <t>NGO</t>
  </si>
  <si>
    <t>Sole Proprietorship</t>
  </si>
  <si>
    <t xml:space="preserve">Term Loans </t>
  </si>
  <si>
    <t xml:space="preserve">Total </t>
  </si>
  <si>
    <t>Item 7: Assets (net of provisions) and Liabilities by Residual Maturity Dec-2025 (million)</t>
  </si>
  <si>
    <t>On Demand</t>
  </si>
  <si>
    <t xml:space="preserve">1-30 days </t>
  </si>
  <si>
    <t xml:space="preserve">31 to 90 days </t>
  </si>
  <si>
    <t xml:space="preserve">91-180 days </t>
  </si>
  <si>
    <t xml:space="preserve">181-270 days </t>
  </si>
  <si>
    <t xml:space="preserve">271-365 days </t>
  </si>
  <si>
    <t xml:space="preserve">Over 1 year </t>
  </si>
  <si>
    <t>Cash in hand</t>
  </si>
  <si>
    <t>Govt. Securities</t>
  </si>
  <si>
    <t xml:space="preserve">Investment securities </t>
  </si>
  <si>
    <t xml:space="preserve">Loans &amp; advances to banks </t>
  </si>
  <si>
    <t xml:space="preserve">Loans &amp; advances to customers </t>
  </si>
  <si>
    <t xml:space="preserve">Other assets </t>
  </si>
  <si>
    <t xml:space="preserve">TOTAL </t>
  </si>
  <si>
    <t>Amounts owed to other banks</t>
  </si>
  <si>
    <t>Demand deposits</t>
  </si>
  <si>
    <t>Savings deposits</t>
  </si>
  <si>
    <t>Time deposits</t>
  </si>
  <si>
    <t>Bonds &amp; other negotiable instruments</t>
  </si>
  <si>
    <t>Other liabilities</t>
  </si>
  <si>
    <t>Assets/Liabilities</t>
  </si>
  <si>
    <t>Net Mismatch in each Time Interval</t>
  </si>
  <si>
    <t>Item 8: Assets (net of provisions) and Liabilities by Residual Maturity Dec-2024 (million)</t>
  </si>
  <si>
    <t>Other Liabilities</t>
  </si>
  <si>
    <t>Assets/Liablities</t>
  </si>
  <si>
    <t>Net Mismatch in each Time interval</t>
  </si>
  <si>
    <t>Item 9: Assets and Liabilities by time-to-re-pricing Dec-2025 (million)</t>
  </si>
  <si>
    <t>As of period ending December 31, 2025</t>
  </si>
  <si>
    <t>Time to re-pricing</t>
  </si>
  <si>
    <t>Non-interest bearing</t>
  </si>
  <si>
    <t>0-3 Months</t>
  </si>
  <si>
    <t>3- 6 Months</t>
  </si>
  <si>
    <t>6-12 months</t>
  </si>
  <si>
    <t>More than 12 months</t>
  </si>
  <si>
    <t xml:space="preserve">Cash and Balances with Banks </t>
  </si>
  <si>
    <t xml:space="preserve">Treasury Bills </t>
  </si>
  <si>
    <t xml:space="preserve">Loans and Advances </t>
  </si>
  <si>
    <t>Investment securities</t>
  </si>
  <si>
    <t>Other Assets</t>
  </si>
  <si>
    <t>Total financial assets</t>
  </si>
  <si>
    <t xml:space="preserve">Liabilities  </t>
  </si>
  <si>
    <t xml:space="preserve">Deposits </t>
  </si>
  <si>
    <t>Borrowings</t>
  </si>
  <si>
    <t>Total financial liabilities</t>
  </si>
  <si>
    <t>Total interest Re-pricing gap</t>
  </si>
  <si>
    <t>As of period ending December 31, 2024</t>
  </si>
  <si>
    <t>Item 10: Non performing Loans and Provisions (million)</t>
  </si>
  <si>
    <t xml:space="preserve">Amount of NPLs (Gross) </t>
  </si>
  <si>
    <r>
      <t>a.</t>
    </r>
    <r>
      <rPr>
        <sz val="10"/>
        <color indexed="8"/>
        <rFont val="Arial"/>
        <family val="2"/>
      </rPr>
      <t xml:space="preserve"> </t>
    </r>
  </si>
  <si>
    <t>Substandard</t>
  </si>
  <si>
    <r>
      <t>b.</t>
    </r>
    <r>
      <rPr>
        <sz val="10"/>
        <color indexed="8"/>
        <rFont val="Arial"/>
        <family val="2"/>
      </rPr>
      <t xml:space="preserve"> </t>
    </r>
  </si>
  <si>
    <t xml:space="preserve">Doubtful </t>
  </si>
  <si>
    <r>
      <t>c.</t>
    </r>
    <r>
      <rPr>
        <sz val="10"/>
        <color indexed="8"/>
        <rFont val="Arial"/>
        <family val="2"/>
      </rPr>
      <t xml:space="preserve"> </t>
    </r>
  </si>
  <si>
    <t>Loss</t>
  </si>
  <si>
    <t>Specific Provisions</t>
  </si>
  <si>
    <t xml:space="preserve">b. </t>
  </si>
  <si>
    <t xml:space="preserve">Interest-in-Suspense </t>
  </si>
  <si>
    <t>Net NPLS</t>
  </si>
  <si>
    <t xml:space="preserve">Gross NPLs to Gross Loans </t>
  </si>
  <si>
    <t xml:space="preserve">Net NPLs to Net loans </t>
  </si>
  <si>
    <t>General Provisions</t>
  </si>
  <si>
    <t>Standard</t>
  </si>
  <si>
    <t>Watch</t>
  </si>
  <si>
    <t xml:space="preserve">c. </t>
  </si>
  <si>
    <t>1% provision on Off Balance Sheet items</t>
  </si>
  <si>
    <t>Additional provisioning</t>
  </si>
  <si>
    <t>Item 11: Assets and Investments (million)</t>
  </si>
  <si>
    <t xml:space="preserve">S.no </t>
  </si>
  <si>
    <t>Investment</t>
  </si>
  <si>
    <t>Marketable Securities (Interest Earning)</t>
  </si>
  <si>
    <t>RMA Securities</t>
  </si>
  <si>
    <t>RGOB Bonds/Securities</t>
  </si>
  <si>
    <t>Corporate Bonds</t>
  </si>
  <si>
    <r>
      <t>d.</t>
    </r>
    <r>
      <rPr>
        <sz val="10"/>
        <color indexed="8"/>
        <rFont val="Arial"/>
        <family val="2"/>
      </rPr>
      <t xml:space="preserve"> </t>
    </r>
  </si>
  <si>
    <t>Others</t>
  </si>
  <si>
    <t>Sub-total</t>
  </si>
  <si>
    <t xml:space="preserve">Equity Investments </t>
  </si>
  <si>
    <r>
      <t>e.</t>
    </r>
    <r>
      <rPr>
        <sz val="10"/>
        <color indexed="8"/>
        <rFont val="Arial"/>
        <family val="2"/>
      </rPr>
      <t xml:space="preserve"> </t>
    </r>
  </si>
  <si>
    <r>
      <t>f.</t>
    </r>
    <r>
      <rPr>
        <sz val="10"/>
        <color indexed="8"/>
        <rFont val="Arial"/>
        <family val="2"/>
      </rPr>
      <t xml:space="preserve"> </t>
    </r>
  </si>
  <si>
    <r>
      <t>g.</t>
    </r>
    <r>
      <rPr>
        <sz val="10"/>
        <color indexed="8"/>
        <rFont val="Arial"/>
        <family val="2"/>
      </rPr>
      <t xml:space="preserve"> </t>
    </r>
  </si>
  <si>
    <r>
      <t>h.</t>
    </r>
    <r>
      <rPr>
        <sz val="10"/>
        <color indexed="8"/>
        <rFont val="Arial"/>
        <family val="2"/>
      </rPr>
      <t xml:space="preserve"> </t>
    </r>
  </si>
  <si>
    <t>Less</t>
  </si>
  <si>
    <r>
      <t>i.</t>
    </r>
    <r>
      <rPr>
        <sz val="10"/>
        <color indexed="8"/>
        <rFont val="Arial"/>
        <family val="2"/>
      </rPr>
      <t xml:space="preserve"> </t>
    </r>
  </si>
  <si>
    <t>Fixed Assets</t>
  </si>
  <si>
    <r>
      <t>j.</t>
    </r>
    <r>
      <rPr>
        <sz val="10"/>
        <color indexed="8"/>
        <rFont val="Arial"/>
        <family val="2"/>
      </rPr>
      <t xml:space="preserve"> </t>
    </r>
  </si>
  <si>
    <t>Fixed Assets (Gross)</t>
  </si>
  <si>
    <r>
      <t>k.</t>
    </r>
    <r>
      <rPr>
        <sz val="10"/>
        <color indexed="8"/>
        <rFont val="Arial"/>
        <family val="2"/>
      </rPr>
      <t xml:space="preserve"> </t>
    </r>
  </si>
  <si>
    <t>Accumulated Depreciation</t>
  </si>
  <si>
    <r>
      <t>l.</t>
    </r>
    <r>
      <rPr>
        <sz val="10"/>
        <color indexed="8"/>
        <rFont val="Arial"/>
        <family val="2"/>
      </rPr>
      <t xml:space="preserve"> </t>
    </r>
  </si>
  <si>
    <t>Fixed Assets (Net Book Value)</t>
  </si>
  <si>
    <t xml:space="preserve">Item 12: Foreign exchange assets and liabilities Dec-2025 (million)
</t>
  </si>
  <si>
    <t xml:space="preserve">CURRENCY </t>
  </si>
  <si>
    <t xml:space="preserve">Liquid Foreign Currency Holdings (Up to one week) </t>
  </si>
  <si>
    <t>Long Term Foreign Currency Holdings (More than one week)</t>
  </si>
  <si>
    <t xml:space="preserve">Nu. In millions </t>
  </si>
  <si>
    <t>Assets in Foreign Currency</t>
  </si>
  <si>
    <t>Liabilitie s in Foreign Currency</t>
  </si>
  <si>
    <t>Net Short Term Position</t>
  </si>
  <si>
    <t>Liabilities in Foreign Currency</t>
  </si>
  <si>
    <t>Long Term Net Position</t>
  </si>
  <si>
    <t>OVERALL Net Position</t>
  </si>
  <si>
    <t>Overall Net Position*/ Core Capital</t>
  </si>
  <si>
    <t xml:space="preserve">3 = 1 - 2 </t>
  </si>
  <si>
    <t xml:space="preserve">6 = 4 - 5 </t>
  </si>
  <si>
    <t xml:space="preserve">7 = 3 + 6 </t>
  </si>
  <si>
    <t>AUD</t>
  </si>
  <si>
    <t>CAD</t>
  </si>
  <si>
    <t>EUR</t>
  </si>
  <si>
    <t>GBP</t>
  </si>
  <si>
    <t>HKD</t>
  </si>
  <si>
    <t>JPY</t>
  </si>
  <si>
    <t>SGD</t>
  </si>
  <si>
    <t>USD</t>
  </si>
  <si>
    <t xml:space="preserve">Foreign exchange assets and liabilities Dec-2024 (million)
</t>
  </si>
  <si>
    <t>Item 13: Geographical Distribution of Exposures (million)</t>
  </si>
  <si>
    <t xml:space="preserve">Domestic </t>
  </si>
  <si>
    <t xml:space="preserve">India </t>
  </si>
  <si>
    <t xml:space="preserve">Other </t>
  </si>
  <si>
    <t>Demand deposits held with other  banks</t>
  </si>
  <si>
    <t>Time deposits held with other  banks</t>
  </si>
  <si>
    <t>Item 14: Credit Risk Exposures by collateral (million)</t>
  </si>
  <si>
    <t xml:space="preserve">Particular </t>
  </si>
  <si>
    <t>Secured Loans</t>
  </si>
  <si>
    <t>Loans secured by physical/ real estate collateral</t>
  </si>
  <si>
    <t>Loans secured by financial collateral</t>
  </si>
  <si>
    <t>Loans secured by guarantees</t>
  </si>
  <si>
    <t>Unsecured Loans</t>
  </si>
  <si>
    <t>Total Loans</t>
  </si>
  <si>
    <t xml:space="preserve">Item 15: Earnings Ratios (%) </t>
  </si>
  <si>
    <t xml:space="preserve">S. no </t>
  </si>
  <si>
    <t xml:space="preserve">Ratio </t>
  </si>
  <si>
    <t>Interest Income as a percentage of Average Assets</t>
  </si>
  <si>
    <t>Non-interest income as a percentage of Average Assets</t>
  </si>
  <si>
    <t>Operating Profit as a percentage of Average Assets</t>
  </si>
  <si>
    <t>Return on Assets</t>
  </si>
  <si>
    <t>Profit per employee</t>
  </si>
  <si>
    <t>Business (Deposits plus advances) per employee</t>
  </si>
  <si>
    <t xml:space="preserve">Item 16: Penalties imposed by the RMA in the past period </t>
  </si>
  <si>
    <t xml:space="preserve">S.No </t>
  </si>
  <si>
    <t xml:space="preserve">Reason  for  Penalty Imposed </t>
  </si>
  <si>
    <t xml:space="preserve">Penalty Imposed* </t>
  </si>
  <si>
    <t>Regulatory for Non-Compliance</t>
  </si>
  <si>
    <t>Nu. 4,375,781.76</t>
  </si>
  <si>
    <t>System Downtime from 22nd-24th October, 2024</t>
  </si>
  <si>
    <t>Nu. 1,093,945.39</t>
  </si>
  <si>
    <t xml:space="preserve">Item 17: Customer Complaints </t>
  </si>
  <si>
    <t>No. of complaints pending at the beginning of the year</t>
  </si>
  <si>
    <t>No. of complaints received during the year</t>
  </si>
  <si>
    <t>No. of complaints redressed during the year</t>
  </si>
  <si>
    <t>No. of complaints pending at the end of the year</t>
  </si>
  <si>
    <t>Item 18: Provisioning Coverage Ratio (million)</t>
  </si>
  <si>
    <t xml:space="preserve">Year </t>
  </si>
  <si>
    <t xml:space="preserve">Gross NPL </t>
  </si>
  <si>
    <t>Additional NPL</t>
  </si>
  <si>
    <t>Additional specific provisions</t>
  </si>
  <si>
    <t>Additional</t>
  </si>
  <si>
    <t>Required PCR</t>
  </si>
  <si>
    <t>Accretion to the buffer</t>
  </si>
  <si>
    <t>Countercyclical provisioning buffer (Stock)</t>
  </si>
  <si>
    <t>Interest-In-Suspense A/C</t>
  </si>
  <si>
    <t>(60% of Additional NPL</t>
  </si>
  <si>
    <t xml:space="preserve">6= (60%* Col. 3) </t>
  </si>
  <si>
    <t xml:space="preserve">7 = (6-5-4) </t>
  </si>
  <si>
    <t>Item 19: Concentration of Credit and Deposits (million)</t>
  </si>
  <si>
    <t>Particular</t>
  </si>
  <si>
    <t>End  of Period</t>
  </si>
  <si>
    <t>Total loans to 10 largest borrowers</t>
  </si>
  <si>
    <t>As % of total Loans</t>
  </si>
  <si>
    <t>Total deposits of the 10 largest depositors</t>
  </si>
  <si>
    <t>As % of total deposits</t>
  </si>
  <si>
    <t>Item 20: Exposure to 5 Largest NPL accounts (million)</t>
  </si>
  <si>
    <t>Five largest NPL accounts</t>
  </si>
  <si>
    <t>As % of total NPLs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</si>
</sst>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[$-409]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mbria"/>
      <family val="1"/>
    </font>
    <font>
      <sz val="14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0"/>
      <color rgb="FF000000"/>
      <name val="Arial"/>
      <family val="2"/>
    </font>
    <font>
      <i/>
      <sz val="11"/>
      <color rgb="FF000000"/>
      <name val="Cambria"/>
      <family val="1"/>
    </font>
    <font>
      <sz val="11"/>
      <color rgb="FFFF0000"/>
      <name val="Cambria"/>
      <family val="1"/>
    </font>
    <font>
      <sz val="11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Georgia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0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b/>
      <sz val="11"/>
      <color rgb="FF000000"/>
      <name val="Georgia"/>
      <family val="1"/>
    </font>
    <font>
      <sz val="10"/>
      <color rgb="FF000000"/>
      <name val="Georgia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i/>
      <sz val="11"/>
      <color rgb="FF000000"/>
      <name val="Cambria"/>
      <family val="1"/>
    </font>
    <font>
      <sz val="10"/>
      <color indexed="10"/>
      <name val="Arial"/>
      <family val="2"/>
    </font>
    <font>
      <i/>
      <sz val="11"/>
      <name val="Calibri"/>
      <family val="2"/>
      <scheme val="minor"/>
    </font>
    <font>
      <sz val="11"/>
      <color rgb="FF000000"/>
      <name val="Georgia"/>
      <family val="1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24" fillId="0" borderId="0" applyFont="0" applyFill="0" applyBorder="0" applyAlignment="0" applyProtection="0"/>
  </cellStyleXfs>
  <cellXfs count="201">
    <xf numFmtId="0" fontId="0" fillId="0" borderId="0" xfId="0"/>
    <xf numFmtId="2" fontId="0" fillId="0" borderId="0" xfId="0" applyNumberFormat="1"/>
    <xf numFmtId="2" fontId="8" fillId="0" borderId="2" xfId="1" applyNumberFormat="1" applyFont="1" applyFill="1" applyBorder="1" applyAlignment="1">
      <alignment vertical="top" wrapText="1"/>
    </xf>
    <xf numFmtId="2" fontId="9" fillId="0" borderId="2" xfId="0" applyNumberFormat="1" applyFont="1" applyBorder="1" applyAlignment="1">
      <alignment horizontal="left" vertical="top" wrapText="1"/>
    </xf>
    <xf numFmtId="2" fontId="5" fillId="0" borderId="0" xfId="0" applyNumberFormat="1" applyFont="1"/>
    <xf numFmtId="2" fontId="6" fillId="0" borderId="0" xfId="0" applyNumberFormat="1" applyFont="1" applyAlignment="1">
      <alignment horizontal="left"/>
    </xf>
    <xf numFmtId="2" fontId="7" fillId="0" borderId="0" xfId="0" applyNumberFormat="1" applyFont="1"/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2" fontId="8" fillId="0" borderId="2" xfId="0" applyNumberFormat="1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left" wrapText="1"/>
    </xf>
    <xf numFmtId="2" fontId="9" fillId="0" borderId="2" xfId="0" applyNumberFormat="1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left" wrapText="1"/>
    </xf>
    <xf numFmtId="2" fontId="9" fillId="0" borderId="2" xfId="1" applyNumberFormat="1" applyFont="1" applyFill="1" applyBorder="1" applyAlignment="1">
      <alignment wrapText="1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wrapText="1"/>
    </xf>
    <xf numFmtId="2" fontId="11" fillId="0" borderId="2" xfId="0" applyNumberFormat="1" applyFont="1" applyBorder="1" applyAlignment="1">
      <alignment horizontal="center" wrapText="1"/>
    </xf>
    <xf numFmtId="2" fontId="9" fillId="0" borderId="2" xfId="1" applyNumberFormat="1" applyFont="1" applyFill="1" applyBorder="1" applyAlignment="1">
      <alignment vertical="top" wrapText="1"/>
    </xf>
    <xf numFmtId="2" fontId="12" fillId="0" borderId="2" xfId="0" applyNumberFormat="1" applyFont="1" applyBorder="1" applyAlignment="1">
      <alignment horizontal="left" wrapText="1"/>
    </xf>
    <xf numFmtId="2" fontId="9" fillId="0" borderId="0" xfId="0" applyNumberFormat="1" applyFont="1" applyAlignment="1">
      <alignment horizontal="left" vertical="top" wrapText="1"/>
    </xf>
    <xf numFmtId="2" fontId="9" fillId="0" borderId="0" xfId="0" applyNumberFormat="1" applyFont="1" applyAlignment="1">
      <alignment horizontal="left" wrapText="1"/>
    </xf>
    <xf numFmtId="2" fontId="9" fillId="0" borderId="0" xfId="0" applyNumberFormat="1" applyFont="1" applyAlignment="1">
      <alignment horizontal="right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center" wrapText="1"/>
    </xf>
    <xf numFmtId="2" fontId="1" fillId="0" borderId="0" xfId="1" applyNumberFormat="1" applyFont="1" applyFill="1"/>
    <xf numFmtId="2" fontId="9" fillId="0" borderId="0" xfId="0" applyNumberFormat="1" applyFont="1" applyAlignment="1">
      <alignment horizontal="center" vertical="top" wrapText="1"/>
    </xf>
    <xf numFmtId="2" fontId="8" fillId="2" borderId="2" xfId="0" applyNumberFormat="1" applyFont="1" applyFill="1" applyBorder="1" applyAlignment="1">
      <alignment horizontal="center" vertical="top"/>
    </xf>
    <xf numFmtId="2" fontId="8" fillId="2" borderId="2" xfId="0" applyNumberFormat="1" applyFont="1" applyFill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left" vertical="center" wrapText="1"/>
    </xf>
    <xf numFmtId="2" fontId="15" fillId="2" borderId="2" xfId="0" applyNumberFormat="1" applyFont="1" applyFill="1" applyBorder="1" applyAlignment="1">
      <alignment horizontal="center" vertical="top" wrapText="1"/>
    </xf>
    <xf numFmtId="2" fontId="9" fillId="2" borderId="2" xfId="0" applyNumberFormat="1" applyFont="1" applyFill="1" applyBorder="1" applyAlignment="1">
      <alignment horizontal="left" vertical="top" wrapText="1"/>
    </xf>
    <xf numFmtId="2" fontId="11" fillId="0" borderId="2" xfId="0" applyNumberFormat="1" applyFont="1" applyBorder="1" applyAlignment="1">
      <alignment horizontal="left" wrapText="1"/>
    </xf>
    <xf numFmtId="2" fontId="11" fillId="0" borderId="2" xfId="0" applyNumberFormat="1" applyFont="1" applyBorder="1" applyAlignment="1">
      <alignment horizontal="right" wrapText="1"/>
    </xf>
    <xf numFmtId="2" fontId="0" fillId="0" borderId="2" xfId="0" applyNumberFormat="1" applyBorder="1" applyAlignment="1">
      <alignment horizontal="center"/>
    </xf>
    <xf numFmtId="2" fontId="4" fillId="0" borderId="2" xfId="3" applyNumberFormat="1" applyFill="1" applyBorder="1" applyAlignment="1" applyProtection="1">
      <alignment horizontal="center"/>
    </xf>
    <xf numFmtId="2" fontId="8" fillId="2" borderId="2" xfId="0" applyNumberFormat="1" applyFont="1" applyFill="1" applyBorder="1"/>
    <xf numFmtId="2" fontId="16" fillId="2" borderId="2" xfId="0" applyNumberFormat="1" applyFont="1" applyFill="1" applyBorder="1" applyAlignment="1">
      <alignment horizontal="center" wrapText="1"/>
    </xf>
    <xf numFmtId="2" fontId="17" fillId="0" borderId="1" xfId="0" applyNumberFormat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left" wrapText="1"/>
    </xf>
    <xf numFmtId="2" fontId="17" fillId="0" borderId="2" xfId="0" applyNumberFormat="1" applyFont="1" applyBorder="1" applyAlignment="1">
      <alignment horizontal="left" wrapText="1"/>
    </xf>
    <xf numFmtId="2" fontId="17" fillId="0" borderId="2" xfId="0" applyNumberFormat="1" applyFont="1" applyBorder="1" applyAlignment="1">
      <alignment horizontal="justify" wrapText="1"/>
    </xf>
    <xf numFmtId="2" fontId="17" fillId="0" borderId="2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left" vertical="top" wrapText="1"/>
    </xf>
    <xf numFmtId="2" fontId="21" fillId="0" borderId="2" xfId="0" applyNumberFormat="1" applyFont="1" applyBorder="1" applyAlignment="1">
      <alignment horizontal="center" vertical="top" wrapText="1"/>
    </xf>
    <xf numFmtId="2" fontId="0" fillId="0" borderId="2" xfId="0" applyNumberFormat="1" applyBorder="1"/>
    <xf numFmtId="2" fontId="8" fillId="0" borderId="2" xfId="0" applyNumberFormat="1" applyFont="1" applyBorder="1" applyAlignment="1">
      <alignment horizontal="left" vertical="top" wrapText="1"/>
    </xf>
    <xf numFmtId="2" fontId="8" fillId="0" borderId="0" xfId="0" applyNumberFormat="1" applyFont="1" applyAlignment="1">
      <alignment horizontal="left" wrapText="1"/>
    </xf>
    <xf numFmtId="2" fontId="9" fillId="0" borderId="0" xfId="0" applyNumberFormat="1" applyFont="1" applyAlignment="1">
      <alignment vertical="top"/>
    </xf>
    <xf numFmtId="2" fontId="9" fillId="0" borderId="0" xfId="1" applyNumberFormat="1" applyFont="1" applyFill="1" applyBorder="1" applyAlignment="1">
      <alignment vertical="top"/>
    </xf>
    <xf numFmtId="2" fontId="0" fillId="2" borderId="2" xfId="0" applyNumberForma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17" fillId="0" borderId="2" xfId="0" applyNumberFormat="1" applyFont="1" applyBorder="1" applyAlignment="1">
      <alignment horizontal="left" vertical="top" wrapText="1"/>
    </xf>
    <xf numFmtId="2" fontId="16" fillId="0" borderId="2" xfId="0" applyNumberFormat="1" applyFont="1" applyBorder="1" applyAlignment="1">
      <alignment horizontal="left" vertical="top" wrapText="1"/>
    </xf>
    <xf numFmtId="2" fontId="0" fillId="0" borderId="0" xfId="0" applyNumberFormat="1" applyAlignment="1">
      <alignment horizontal="left"/>
    </xf>
    <xf numFmtId="2" fontId="17" fillId="0" borderId="2" xfId="0" applyNumberFormat="1" applyFont="1" applyBorder="1" applyAlignment="1">
      <alignment horizontal="left" vertical="center" wrapText="1"/>
    </xf>
    <xf numFmtId="2" fontId="6" fillId="0" borderId="0" xfId="0" applyNumberFormat="1" applyFont="1"/>
    <xf numFmtId="2" fontId="8" fillId="2" borderId="2" xfId="0" applyNumberFormat="1" applyFont="1" applyFill="1" applyBorder="1" applyAlignment="1">
      <alignment horizontal="left" vertical="center" wrapText="1"/>
    </xf>
    <xf numFmtId="2" fontId="9" fillId="0" borderId="2" xfId="1" applyNumberFormat="1" applyFont="1" applyFill="1" applyBorder="1" applyAlignment="1">
      <alignment horizontal="left" wrapText="1"/>
    </xf>
    <xf numFmtId="2" fontId="6" fillId="0" borderId="6" xfId="0" applyNumberFormat="1" applyFont="1" applyBorder="1"/>
    <xf numFmtId="2" fontId="17" fillId="0" borderId="2" xfId="0" applyNumberFormat="1" applyFont="1" applyBorder="1" applyAlignment="1">
      <alignment horizontal="center" vertical="top" wrapText="1"/>
    </xf>
    <xf numFmtId="2" fontId="22" fillId="0" borderId="2" xfId="0" applyNumberFormat="1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left" vertical="top" wrapText="1" indent="5"/>
    </xf>
    <xf numFmtId="2" fontId="25" fillId="0" borderId="0" xfId="4" applyNumberFormat="1" applyFont="1" applyFill="1" applyBorder="1"/>
    <xf numFmtId="2" fontId="9" fillId="0" borderId="2" xfId="0" applyNumberFormat="1" applyFont="1" applyBorder="1" applyAlignment="1">
      <alignment vertical="top" wrapText="1"/>
    </xf>
    <xf numFmtId="2" fontId="22" fillId="0" borderId="0" xfId="0" applyNumberFormat="1" applyFont="1" applyAlignment="1">
      <alignment horizontal="left" vertical="top" wrapText="1"/>
    </xf>
    <xf numFmtId="2" fontId="9" fillId="0" borderId="0" xfId="0" applyNumberFormat="1" applyFont="1" applyAlignment="1">
      <alignment horizontal="left" vertical="top" wrapText="1" indent="5"/>
    </xf>
    <xf numFmtId="2" fontId="9" fillId="0" borderId="0" xfId="0" applyNumberFormat="1" applyFont="1" applyAlignment="1">
      <alignment horizontal="right" vertical="top" wrapText="1"/>
    </xf>
    <xf numFmtId="2" fontId="8" fillId="0" borderId="2" xfId="0" applyNumberFormat="1" applyFont="1" applyBorder="1" applyAlignment="1">
      <alignment wrapText="1"/>
    </xf>
    <xf numFmtId="2" fontId="26" fillId="0" borderId="2" xfId="0" applyNumberFormat="1" applyFont="1" applyBorder="1" applyAlignment="1">
      <alignment horizontal="left" wrapText="1"/>
    </xf>
    <xf numFmtId="2" fontId="16" fillId="0" borderId="2" xfId="0" applyNumberFormat="1" applyFont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center"/>
    </xf>
    <xf numFmtId="2" fontId="11" fillId="0" borderId="5" xfId="0" applyNumberFormat="1" applyFont="1" applyBorder="1"/>
    <xf numFmtId="2" fontId="27" fillId="0" borderId="0" xfId="0" applyNumberFormat="1" applyFont="1" applyProtection="1">
      <protection hidden="1"/>
    </xf>
    <xf numFmtId="2" fontId="6" fillId="0" borderId="0" xfId="0" applyNumberFormat="1" applyFont="1" applyAlignment="1">
      <alignment vertical="center"/>
    </xf>
    <xf numFmtId="2" fontId="16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2" fontId="17" fillId="0" borderId="0" xfId="0" applyNumberFormat="1" applyFont="1" applyAlignment="1">
      <alignment horizontal="left" wrapText="1"/>
    </xf>
    <xf numFmtId="2" fontId="9" fillId="0" borderId="0" xfId="1" applyNumberFormat="1" applyFont="1" applyFill="1" applyBorder="1" applyAlignment="1">
      <alignment horizontal="left" wrapText="1"/>
    </xf>
    <xf numFmtId="2" fontId="9" fillId="0" borderId="0" xfId="1" applyNumberFormat="1" applyFont="1" applyFill="1" applyBorder="1" applyAlignment="1">
      <alignment wrapText="1"/>
    </xf>
    <xf numFmtId="2" fontId="6" fillId="0" borderId="6" xfId="0" applyNumberFormat="1" applyFont="1" applyBorder="1" applyAlignment="1">
      <alignment horizontal="left"/>
    </xf>
    <xf numFmtId="2" fontId="10" fillId="0" borderId="0" xfId="0" applyNumberFormat="1" applyFont="1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left" wrapText="1"/>
    </xf>
    <xf numFmtId="2" fontId="9" fillId="0" borderId="2" xfId="0" applyNumberFormat="1" applyFont="1" applyBorder="1" applyAlignment="1">
      <alignment horizontal="justify" wrapText="1"/>
    </xf>
    <xf numFmtId="2" fontId="0" fillId="0" borderId="0" xfId="0" applyNumberFormat="1" applyFill="1" applyBorder="1"/>
    <xf numFmtId="2" fontId="8" fillId="4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left" vertical="center" wrapText="1"/>
    </xf>
    <xf numFmtId="2" fontId="1" fillId="0" borderId="0" xfId="1" applyNumberFormat="1" applyFont="1" applyFill="1" applyBorder="1"/>
    <xf numFmtId="2" fontId="5" fillId="0" borderId="0" xfId="0" applyNumberFormat="1" applyFont="1" applyFill="1" applyBorder="1"/>
    <xf numFmtId="2" fontId="5" fillId="0" borderId="0" xfId="1" applyNumberFormat="1" applyFont="1" applyFill="1" applyBorder="1"/>
    <xf numFmtId="2" fontId="9" fillId="0" borderId="0" xfId="1" applyNumberFormat="1" applyFont="1" applyFill="1" applyBorder="1" applyAlignment="1">
      <alignment horizontal="center" vertical="center" wrapText="1"/>
    </xf>
    <xf numFmtId="2" fontId="11" fillId="0" borderId="0" xfId="1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/>
    <xf numFmtId="2" fontId="3" fillId="0" borderId="0" xfId="1" applyNumberFormat="1" applyFont="1" applyFill="1" applyBorder="1"/>
    <xf numFmtId="2" fontId="29" fillId="2" borderId="2" xfId="0" applyNumberFormat="1" applyFont="1" applyFill="1" applyBorder="1" applyAlignment="1">
      <alignment horizontal="center" vertical="top" wrapText="1"/>
    </xf>
    <xf numFmtId="2" fontId="29" fillId="2" borderId="2" xfId="0" applyNumberFormat="1" applyFont="1" applyFill="1" applyBorder="1" applyAlignment="1">
      <alignment horizontal="left" vertical="top" wrapText="1"/>
    </xf>
    <xf numFmtId="2" fontId="29" fillId="0" borderId="0" xfId="0" applyNumberFormat="1" applyFont="1" applyAlignment="1">
      <alignment horizontal="left" vertical="top" wrapText="1"/>
    </xf>
    <xf numFmtId="2" fontId="9" fillId="0" borderId="2" xfId="0" applyNumberFormat="1" applyFont="1" applyBorder="1" applyAlignment="1">
      <alignment horizontal="justify" vertical="top" wrapText="1"/>
    </xf>
    <xf numFmtId="2" fontId="9" fillId="2" borderId="2" xfId="0" applyNumberFormat="1" applyFont="1" applyFill="1" applyBorder="1" applyAlignment="1">
      <alignment horizontal="center" vertical="top" wrapText="1"/>
    </xf>
    <xf numFmtId="2" fontId="0" fillId="0" borderId="0" xfId="0" applyNumberFormat="1" applyBorder="1"/>
    <xf numFmtId="2" fontId="17" fillId="0" borderId="3" xfId="0" applyNumberFormat="1" applyFont="1" applyBorder="1" applyAlignment="1">
      <alignment horizontal="center" vertical="top" wrapText="1"/>
    </xf>
    <xf numFmtId="2" fontId="2" fillId="0" borderId="0" xfId="1" applyNumberFormat="1" applyFont="1" applyFill="1" applyBorder="1"/>
    <xf numFmtId="2" fontId="2" fillId="0" borderId="0" xfId="0" applyNumberFormat="1" applyFont="1" applyFill="1" applyBorder="1"/>
    <xf numFmtId="2" fontId="9" fillId="0" borderId="3" xfId="0" applyNumberFormat="1" applyFont="1" applyBorder="1" applyAlignment="1">
      <alignment horizontal="center" vertical="top" wrapText="1"/>
    </xf>
    <xf numFmtId="2" fontId="0" fillId="0" borderId="0" xfId="0" applyNumberFormat="1" applyFill="1"/>
    <xf numFmtId="2" fontId="17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wrapText="1"/>
    </xf>
    <xf numFmtId="2" fontId="30" fillId="0" borderId="1" xfId="0" applyNumberFormat="1" applyFont="1" applyBorder="1" applyAlignment="1">
      <alignment wrapText="1"/>
    </xf>
    <xf numFmtId="2" fontId="17" fillId="0" borderId="2" xfId="0" applyNumberFormat="1" applyFont="1" applyBorder="1" applyAlignment="1">
      <alignment horizontal="center" vertical="top"/>
    </xf>
    <xf numFmtId="2" fontId="9" fillId="0" borderId="2" xfId="0" applyNumberFormat="1" applyFont="1" applyBorder="1" applyAlignment="1">
      <alignment horizontal="left"/>
    </xf>
    <xf numFmtId="2" fontId="9" fillId="0" borderId="2" xfId="0" applyNumberFormat="1" applyFont="1" applyBorder="1" applyAlignment="1">
      <alignment horizontal="left" vertical="top"/>
    </xf>
    <xf numFmtId="2" fontId="31" fillId="0" borderId="0" xfId="0" applyNumberFormat="1" applyFont="1"/>
    <xf numFmtId="2" fontId="5" fillId="0" borderId="0" xfId="1" applyNumberFormat="1" applyFont="1" applyFill="1"/>
    <xf numFmtId="2" fontId="32" fillId="0" borderId="0" xfId="0" applyNumberFormat="1" applyFont="1"/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2" fontId="16" fillId="2" borderId="7" xfId="0" applyNumberFormat="1" applyFont="1" applyFill="1" applyBorder="1" applyAlignment="1">
      <alignment horizontal="center" wrapText="1"/>
    </xf>
    <xf numFmtId="2" fontId="16" fillId="2" borderId="8" xfId="0" applyNumberFormat="1" applyFont="1" applyFill="1" applyBorder="1" applyAlignment="1">
      <alignment horizont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2" fontId="16" fillId="2" borderId="10" xfId="0" applyNumberFormat="1" applyFont="1" applyFill="1" applyBorder="1" applyAlignment="1">
      <alignment horizontal="center" vertical="center" wrapText="1"/>
    </xf>
    <xf numFmtId="2" fontId="16" fillId="2" borderId="11" xfId="0" applyNumberFormat="1" applyFont="1" applyFill="1" applyBorder="1" applyAlignment="1">
      <alignment horizontal="center" vertical="center" wrapText="1"/>
    </xf>
    <xf numFmtId="2" fontId="16" fillId="2" borderId="7" xfId="0" applyNumberFormat="1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center" vertical="center"/>
    </xf>
    <xf numFmtId="2" fontId="16" fillId="2" borderId="8" xfId="0" applyNumberFormat="1" applyFont="1" applyFill="1" applyBorder="1" applyAlignment="1">
      <alignment horizontal="center" vertical="center"/>
    </xf>
    <xf numFmtId="2" fontId="16" fillId="2" borderId="3" xfId="0" applyNumberFormat="1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left" vertical="top" wrapText="1"/>
    </xf>
    <xf numFmtId="2" fontId="8" fillId="2" borderId="2" xfId="0" applyNumberFormat="1" applyFont="1" applyFill="1" applyBorder="1" applyAlignment="1">
      <alignment horizontal="center" vertical="top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167" fontId="8" fillId="2" borderId="3" xfId="0" applyNumberFormat="1" applyFont="1" applyFill="1" applyBorder="1" applyAlignment="1">
      <alignment horizontal="center" vertical="center" wrapText="1"/>
    </xf>
    <xf numFmtId="167" fontId="8" fillId="2" borderId="4" xfId="0" applyNumberFormat="1" applyFont="1" applyFill="1" applyBorder="1" applyAlignment="1">
      <alignment horizontal="center" vertical="center" wrapText="1"/>
    </xf>
    <xf numFmtId="167" fontId="8" fillId="2" borderId="2" xfId="0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left" wrapText="1"/>
    </xf>
    <xf numFmtId="4" fontId="9" fillId="0" borderId="1" xfId="1" applyNumberFormat="1" applyFont="1" applyFill="1" applyBorder="1" applyAlignment="1">
      <alignment wrapText="1"/>
    </xf>
    <xf numFmtId="4" fontId="10" fillId="0" borderId="1" xfId="1" applyNumberFormat="1" applyFont="1" applyFill="1" applyBorder="1" applyAlignment="1">
      <alignment wrapText="1"/>
    </xf>
    <xf numFmtId="4" fontId="9" fillId="0" borderId="2" xfId="1" applyNumberFormat="1" applyFont="1" applyFill="1" applyBorder="1" applyAlignment="1">
      <alignment wrapText="1"/>
    </xf>
    <xf numFmtId="4" fontId="9" fillId="0" borderId="2" xfId="1" applyNumberFormat="1" applyFont="1" applyFill="1" applyBorder="1" applyAlignment="1">
      <alignment horizontal="right" wrapText="1"/>
    </xf>
    <xf numFmtId="4" fontId="9" fillId="0" borderId="1" xfId="1" applyNumberFormat="1" applyFont="1" applyFill="1" applyBorder="1" applyAlignment="1">
      <alignment horizontal="right" wrapText="1"/>
    </xf>
    <xf numFmtId="4" fontId="10" fillId="0" borderId="1" xfId="1" applyNumberFormat="1" applyFont="1" applyFill="1" applyBorder="1" applyAlignment="1">
      <alignment horizontal="right" wrapText="1"/>
    </xf>
    <xf numFmtId="167" fontId="8" fillId="4" borderId="2" xfId="0" applyNumberFormat="1" applyFont="1" applyFill="1" applyBorder="1" applyAlignment="1">
      <alignment horizontal="center" vertical="center" wrapText="1"/>
    </xf>
    <xf numFmtId="167" fontId="8" fillId="4" borderId="3" xfId="0" applyNumberFormat="1" applyFont="1" applyFill="1" applyBorder="1" applyAlignment="1">
      <alignment horizontal="center" vertical="center" wrapText="1"/>
    </xf>
    <xf numFmtId="167" fontId="8" fillId="2" borderId="2" xfId="0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wrapText="1"/>
    </xf>
    <xf numFmtId="4" fontId="10" fillId="0" borderId="2" xfId="1" applyNumberFormat="1" applyFont="1" applyFill="1" applyBorder="1" applyAlignment="1">
      <alignment wrapText="1"/>
    </xf>
    <xf numFmtId="4" fontId="9" fillId="0" borderId="2" xfId="1" applyNumberFormat="1" applyFont="1" applyFill="1" applyBorder="1" applyAlignment="1">
      <alignment vertical="top" wrapText="1"/>
    </xf>
    <xf numFmtId="4" fontId="8" fillId="0" borderId="2" xfId="1" applyNumberFormat="1" applyFont="1" applyFill="1" applyBorder="1" applyAlignment="1">
      <alignment horizontal="right" wrapText="1"/>
    </xf>
    <xf numFmtId="4" fontId="9" fillId="0" borderId="2" xfId="1" applyNumberFormat="1" applyFont="1" applyFill="1" applyBorder="1" applyAlignment="1">
      <alignment horizontal="right" vertical="top" wrapText="1"/>
    </xf>
    <xf numFmtId="4" fontId="10" fillId="0" borderId="2" xfId="1" applyNumberFormat="1" applyFont="1" applyFill="1" applyBorder="1" applyAlignment="1">
      <alignment horizontal="right" wrapText="1"/>
    </xf>
    <xf numFmtId="4" fontId="1" fillId="0" borderId="0" xfId="1" applyNumberFormat="1" applyFont="1" applyFill="1"/>
    <xf numFmtId="4" fontId="10" fillId="0" borderId="2" xfId="1" applyNumberFormat="1" applyFont="1" applyFill="1" applyBorder="1" applyAlignment="1">
      <alignment vertical="top" wrapText="1"/>
    </xf>
    <xf numFmtId="4" fontId="10" fillId="0" borderId="1" xfId="1" applyNumberFormat="1" applyFont="1" applyFill="1" applyBorder="1" applyAlignment="1">
      <alignment vertical="top" wrapText="1"/>
    </xf>
    <xf numFmtId="4" fontId="9" fillId="0" borderId="1" xfId="1" applyNumberFormat="1" applyFont="1" applyFill="1" applyBorder="1" applyAlignment="1">
      <alignment vertical="top" wrapText="1"/>
    </xf>
    <xf numFmtId="4" fontId="14" fillId="0" borderId="2" xfId="1" applyNumberFormat="1" applyFont="1" applyFill="1" applyBorder="1" applyAlignment="1">
      <alignment wrapText="1"/>
    </xf>
    <xf numFmtId="4" fontId="8" fillId="0" borderId="2" xfId="1" applyNumberFormat="1" applyFont="1" applyFill="1" applyBorder="1" applyAlignment="1">
      <alignment vertical="top" wrapText="1"/>
    </xf>
    <xf numFmtId="4" fontId="18" fillId="0" borderId="2" xfId="1" applyNumberFormat="1" applyFont="1" applyFill="1" applyBorder="1" applyAlignment="1">
      <alignment vertical="top" wrapText="1"/>
    </xf>
    <xf numFmtId="4" fontId="19" fillId="0" borderId="2" xfId="1" applyNumberFormat="1" applyFont="1" applyFill="1" applyBorder="1" applyAlignment="1">
      <alignment vertical="top" wrapText="1"/>
    </xf>
    <xf numFmtId="4" fontId="20" fillId="0" borderId="2" xfId="1" applyNumberFormat="1" applyFont="1" applyFill="1" applyBorder="1" applyAlignment="1">
      <alignment vertical="top" wrapText="1"/>
    </xf>
    <xf numFmtId="4" fontId="3" fillId="0" borderId="2" xfId="1" applyNumberFormat="1" applyFont="1" applyFill="1" applyBorder="1" applyAlignment="1"/>
    <xf numFmtId="4" fontId="1" fillId="0" borderId="2" xfId="1" applyNumberFormat="1" applyFont="1" applyFill="1" applyBorder="1" applyAlignment="1"/>
    <xf numFmtId="4" fontId="9" fillId="0" borderId="2" xfId="1" applyNumberFormat="1" applyFont="1" applyFill="1" applyBorder="1" applyAlignment="1">
      <alignment vertical="top"/>
    </xf>
    <xf numFmtId="4" fontId="9" fillId="3" borderId="2" xfId="1" applyNumberFormat="1" applyFont="1" applyFill="1" applyBorder="1" applyAlignment="1">
      <alignment vertical="top" wrapText="1"/>
    </xf>
    <xf numFmtId="4" fontId="9" fillId="0" borderId="2" xfId="2" applyNumberFormat="1" applyFont="1" applyFill="1" applyBorder="1" applyAlignment="1">
      <alignment vertical="center" wrapText="1"/>
    </xf>
    <xf numFmtId="4" fontId="9" fillId="0" borderId="2" xfId="1" applyNumberFormat="1" applyFont="1" applyFill="1" applyBorder="1" applyAlignment="1">
      <alignment vertical="center" wrapText="1"/>
    </xf>
    <xf numFmtId="4" fontId="9" fillId="0" borderId="2" xfId="2" applyNumberFormat="1" applyFont="1" applyFill="1" applyBorder="1" applyAlignment="1">
      <alignment vertical="center"/>
    </xf>
    <xf numFmtId="4" fontId="9" fillId="0" borderId="2" xfId="2" applyNumberFormat="1" applyFont="1" applyFill="1" applyBorder="1" applyAlignment="1">
      <alignment vertical="top" wrapText="1"/>
    </xf>
    <xf numFmtId="4" fontId="9" fillId="0" borderId="2" xfId="1" applyNumberFormat="1" applyFont="1" applyFill="1" applyBorder="1" applyAlignment="1">
      <alignment vertical="center"/>
    </xf>
    <xf numFmtId="4" fontId="9" fillId="0" borderId="2" xfId="1" applyNumberFormat="1" applyFont="1" applyFill="1" applyBorder="1" applyAlignment="1">
      <alignment horizontal="left" vertical="top" wrapText="1"/>
    </xf>
    <xf numFmtId="4" fontId="8" fillId="0" borderId="2" xfId="1" applyNumberFormat="1" applyFont="1" applyFill="1" applyBorder="1" applyAlignment="1">
      <alignment horizontal="left" vertical="top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left" wrapText="1"/>
    </xf>
    <xf numFmtId="4" fontId="8" fillId="0" borderId="2" xfId="0" applyNumberFormat="1" applyFont="1" applyBorder="1" applyAlignment="1">
      <alignment horizontal="left" vertical="top" wrapText="1"/>
    </xf>
    <xf numFmtId="4" fontId="8" fillId="0" borderId="2" xfId="1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horizontal="left" vertical="top" wrapText="1"/>
    </xf>
    <xf numFmtId="4" fontId="11" fillId="0" borderId="5" xfId="1" applyNumberFormat="1" applyFont="1" applyFill="1" applyBorder="1" applyAlignment="1"/>
    <xf numFmtId="4" fontId="11" fillId="0" borderId="4" xfId="1" applyNumberFormat="1" applyFont="1" applyFill="1" applyBorder="1" applyAlignment="1"/>
    <xf numFmtId="4" fontId="9" fillId="0" borderId="2" xfId="0" applyNumberFormat="1" applyFont="1" applyBorder="1" applyAlignment="1">
      <alignment vertical="top" wrapText="1"/>
    </xf>
    <xf numFmtId="4" fontId="14" fillId="0" borderId="2" xfId="1" applyNumberFormat="1" applyFont="1" applyFill="1" applyBorder="1" applyAlignment="1">
      <alignment horizontal="right" wrapText="1"/>
    </xf>
    <xf numFmtId="4" fontId="9" fillId="0" borderId="3" xfId="1" applyNumberFormat="1" applyFont="1" applyFill="1" applyBorder="1" applyAlignment="1">
      <alignment vertical="center"/>
    </xf>
    <xf numFmtId="4" fontId="9" fillId="0" borderId="3" xfId="1" applyNumberFormat="1" applyFont="1" applyFill="1" applyBorder="1" applyAlignment="1">
      <alignment vertical="center" wrapText="1"/>
    </xf>
    <xf numFmtId="4" fontId="9" fillId="0" borderId="3" xfId="2" applyNumberFormat="1" applyFont="1" applyFill="1" applyBorder="1" applyAlignment="1">
      <alignment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9" fillId="0" borderId="1" xfId="1" applyNumberFormat="1" applyFont="1" applyFill="1" applyBorder="1" applyAlignment="1">
      <alignment vertical="center"/>
    </xf>
  </cellXfs>
  <cellStyles count="5">
    <cellStyle name="Comma" xfId="1" builtinId="3"/>
    <cellStyle name="Comma 2" xfId="4" xr:uid="{939AC5FE-6AC8-499C-8810-1A0FC4423E9F}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97C5-23EB-49B4-B670-EA8D29D644B7}">
  <sheetPr>
    <pageSetUpPr fitToPage="1"/>
  </sheetPr>
  <dimension ref="A1:IV320"/>
  <sheetViews>
    <sheetView tabSelected="1" topLeftCell="A211" zoomScaleNormal="100" workbookViewId="0">
      <selection activeCell="B250" sqref="B250"/>
    </sheetView>
  </sheetViews>
  <sheetFormatPr defaultColWidth="9.1796875" defaultRowHeight="14.5" x14ac:dyDescent="0.35"/>
  <cols>
    <col min="1" max="1" width="27.1796875" style="4" customWidth="1"/>
    <col min="2" max="2" width="41.36328125" style="4" customWidth="1"/>
    <col min="3" max="3" width="21.7265625" style="4" customWidth="1"/>
    <col min="4" max="4" width="22" style="4" customWidth="1"/>
    <col min="5" max="5" width="24.36328125" style="4" customWidth="1"/>
    <col min="6" max="6" width="21.26953125" style="4" customWidth="1"/>
    <col min="7" max="7" width="21.7265625" style="4" customWidth="1"/>
    <col min="8" max="8" width="23.1796875" style="4" customWidth="1"/>
    <col min="9" max="9" width="22.54296875" style="4" customWidth="1"/>
    <col min="10" max="10" width="17.1796875" style="4" bestFit="1" customWidth="1"/>
    <col min="11" max="11" width="16.36328125" style="4" bestFit="1" customWidth="1"/>
    <col min="12" max="13" width="16.26953125" style="4" bestFit="1" customWidth="1"/>
    <col min="14" max="15" width="14.6328125" style="4" bestFit="1" customWidth="1"/>
    <col min="16" max="256" width="9.1796875" style="4"/>
    <col min="257" max="257" width="27.1796875" style="4" customWidth="1"/>
    <col min="258" max="258" width="41.36328125" style="4" customWidth="1"/>
    <col min="259" max="259" width="21.7265625" style="4" customWidth="1"/>
    <col min="260" max="260" width="22" style="4" customWidth="1"/>
    <col min="261" max="261" width="24.36328125" style="4" customWidth="1"/>
    <col min="262" max="262" width="21.26953125" style="4" customWidth="1"/>
    <col min="263" max="263" width="21.7265625" style="4" customWidth="1"/>
    <col min="264" max="264" width="23.1796875" style="4" customWidth="1"/>
    <col min="265" max="265" width="22.54296875" style="4" customWidth="1"/>
    <col min="266" max="266" width="17.1796875" style="4" bestFit="1" customWidth="1"/>
    <col min="267" max="267" width="16.36328125" style="4" bestFit="1" customWidth="1"/>
    <col min="268" max="269" width="16.26953125" style="4" bestFit="1" customWidth="1"/>
    <col min="270" max="512" width="9.1796875" style="4"/>
    <col min="513" max="513" width="27.1796875" style="4" customWidth="1"/>
    <col min="514" max="514" width="41.36328125" style="4" customWidth="1"/>
    <col min="515" max="515" width="21.7265625" style="4" customWidth="1"/>
    <col min="516" max="516" width="22" style="4" customWidth="1"/>
    <col min="517" max="517" width="24.36328125" style="4" customWidth="1"/>
    <col min="518" max="518" width="21.26953125" style="4" customWidth="1"/>
    <col min="519" max="519" width="21.7265625" style="4" customWidth="1"/>
    <col min="520" max="520" width="23.1796875" style="4" customWidth="1"/>
    <col min="521" max="521" width="22.54296875" style="4" customWidth="1"/>
    <col min="522" max="522" width="17.1796875" style="4" bestFit="1" customWidth="1"/>
    <col min="523" max="523" width="16.36328125" style="4" bestFit="1" customWidth="1"/>
    <col min="524" max="525" width="16.26953125" style="4" bestFit="1" customWidth="1"/>
    <col min="526" max="768" width="9.1796875" style="4"/>
    <col min="769" max="769" width="27.1796875" style="4" customWidth="1"/>
    <col min="770" max="770" width="41.36328125" style="4" customWidth="1"/>
    <col min="771" max="771" width="21.7265625" style="4" customWidth="1"/>
    <col min="772" max="772" width="22" style="4" customWidth="1"/>
    <col min="773" max="773" width="24.36328125" style="4" customWidth="1"/>
    <col min="774" max="774" width="21.26953125" style="4" customWidth="1"/>
    <col min="775" max="775" width="21.7265625" style="4" customWidth="1"/>
    <col min="776" max="776" width="23.1796875" style="4" customWidth="1"/>
    <col min="777" max="777" width="22.54296875" style="4" customWidth="1"/>
    <col min="778" max="778" width="17.1796875" style="4" bestFit="1" customWidth="1"/>
    <col min="779" max="779" width="16.36328125" style="4" bestFit="1" customWidth="1"/>
    <col min="780" max="781" width="16.26953125" style="4" bestFit="1" customWidth="1"/>
    <col min="782" max="1024" width="9.1796875" style="4"/>
    <col min="1025" max="1025" width="27.1796875" style="4" customWidth="1"/>
    <col min="1026" max="1026" width="41.36328125" style="4" customWidth="1"/>
    <col min="1027" max="1027" width="21.7265625" style="4" customWidth="1"/>
    <col min="1028" max="1028" width="22" style="4" customWidth="1"/>
    <col min="1029" max="1029" width="24.36328125" style="4" customWidth="1"/>
    <col min="1030" max="1030" width="21.26953125" style="4" customWidth="1"/>
    <col min="1031" max="1031" width="21.7265625" style="4" customWidth="1"/>
    <col min="1032" max="1032" width="23.1796875" style="4" customWidth="1"/>
    <col min="1033" max="1033" width="22.54296875" style="4" customWidth="1"/>
    <col min="1034" max="1034" width="17.1796875" style="4" bestFit="1" customWidth="1"/>
    <col min="1035" max="1035" width="16.36328125" style="4" bestFit="1" customWidth="1"/>
    <col min="1036" max="1037" width="16.26953125" style="4" bestFit="1" customWidth="1"/>
    <col min="1038" max="1280" width="9.1796875" style="4"/>
    <col min="1281" max="1281" width="27.1796875" style="4" customWidth="1"/>
    <col min="1282" max="1282" width="41.36328125" style="4" customWidth="1"/>
    <col min="1283" max="1283" width="21.7265625" style="4" customWidth="1"/>
    <col min="1284" max="1284" width="22" style="4" customWidth="1"/>
    <col min="1285" max="1285" width="24.36328125" style="4" customWidth="1"/>
    <col min="1286" max="1286" width="21.26953125" style="4" customWidth="1"/>
    <col min="1287" max="1287" width="21.7265625" style="4" customWidth="1"/>
    <col min="1288" max="1288" width="23.1796875" style="4" customWidth="1"/>
    <col min="1289" max="1289" width="22.54296875" style="4" customWidth="1"/>
    <col min="1290" max="1290" width="17.1796875" style="4" bestFit="1" customWidth="1"/>
    <col min="1291" max="1291" width="16.36328125" style="4" bestFit="1" customWidth="1"/>
    <col min="1292" max="1293" width="16.26953125" style="4" bestFit="1" customWidth="1"/>
    <col min="1294" max="1536" width="9.1796875" style="4"/>
    <col min="1537" max="1537" width="27.1796875" style="4" customWidth="1"/>
    <col min="1538" max="1538" width="41.36328125" style="4" customWidth="1"/>
    <col min="1539" max="1539" width="21.7265625" style="4" customWidth="1"/>
    <col min="1540" max="1540" width="22" style="4" customWidth="1"/>
    <col min="1541" max="1541" width="24.36328125" style="4" customWidth="1"/>
    <col min="1542" max="1542" width="21.26953125" style="4" customWidth="1"/>
    <col min="1543" max="1543" width="21.7265625" style="4" customWidth="1"/>
    <col min="1544" max="1544" width="23.1796875" style="4" customWidth="1"/>
    <col min="1545" max="1545" width="22.54296875" style="4" customWidth="1"/>
    <col min="1546" max="1546" width="17.1796875" style="4" bestFit="1" customWidth="1"/>
    <col min="1547" max="1547" width="16.36328125" style="4" bestFit="1" customWidth="1"/>
    <col min="1548" max="1549" width="16.26953125" style="4" bestFit="1" customWidth="1"/>
    <col min="1550" max="1792" width="9.1796875" style="4"/>
    <col min="1793" max="1793" width="27.1796875" style="4" customWidth="1"/>
    <col min="1794" max="1794" width="41.36328125" style="4" customWidth="1"/>
    <col min="1795" max="1795" width="21.7265625" style="4" customWidth="1"/>
    <col min="1796" max="1796" width="22" style="4" customWidth="1"/>
    <col min="1797" max="1797" width="24.36328125" style="4" customWidth="1"/>
    <col min="1798" max="1798" width="21.26953125" style="4" customWidth="1"/>
    <col min="1799" max="1799" width="21.7265625" style="4" customWidth="1"/>
    <col min="1800" max="1800" width="23.1796875" style="4" customWidth="1"/>
    <col min="1801" max="1801" width="22.54296875" style="4" customWidth="1"/>
    <col min="1802" max="1802" width="17.1796875" style="4" bestFit="1" customWidth="1"/>
    <col min="1803" max="1803" width="16.36328125" style="4" bestFit="1" customWidth="1"/>
    <col min="1804" max="1805" width="16.26953125" style="4" bestFit="1" customWidth="1"/>
    <col min="1806" max="2048" width="9.1796875" style="4"/>
    <col min="2049" max="2049" width="27.1796875" style="4" customWidth="1"/>
    <col min="2050" max="2050" width="41.36328125" style="4" customWidth="1"/>
    <col min="2051" max="2051" width="21.7265625" style="4" customWidth="1"/>
    <col min="2052" max="2052" width="22" style="4" customWidth="1"/>
    <col min="2053" max="2053" width="24.36328125" style="4" customWidth="1"/>
    <col min="2054" max="2054" width="21.26953125" style="4" customWidth="1"/>
    <col min="2055" max="2055" width="21.7265625" style="4" customWidth="1"/>
    <col min="2056" max="2056" width="23.1796875" style="4" customWidth="1"/>
    <col min="2057" max="2057" width="22.54296875" style="4" customWidth="1"/>
    <col min="2058" max="2058" width="17.1796875" style="4" bestFit="1" customWidth="1"/>
    <col min="2059" max="2059" width="16.36328125" style="4" bestFit="1" customWidth="1"/>
    <col min="2060" max="2061" width="16.26953125" style="4" bestFit="1" customWidth="1"/>
    <col min="2062" max="2304" width="9.1796875" style="4"/>
    <col min="2305" max="2305" width="27.1796875" style="4" customWidth="1"/>
    <col min="2306" max="2306" width="41.36328125" style="4" customWidth="1"/>
    <col min="2307" max="2307" width="21.7265625" style="4" customWidth="1"/>
    <col min="2308" max="2308" width="22" style="4" customWidth="1"/>
    <col min="2309" max="2309" width="24.36328125" style="4" customWidth="1"/>
    <col min="2310" max="2310" width="21.26953125" style="4" customWidth="1"/>
    <col min="2311" max="2311" width="21.7265625" style="4" customWidth="1"/>
    <col min="2312" max="2312" width="23.1796875" style="4" customWidth="1"/>
    <col min="2313" max="2313" width="22.54296875" style="4" customWidth="1"/>
    <col min="2314" max="2314" width="17.1796875" style="4" bestFit="1" customWidth="1"/>
    <col min="2315" max="2315" width="16.36328125" style="4" bestFit="1" customWidth="1"/>
    <col min="2316" max="2317" width="16.26953125" style="4" bestFit="1" customWidth="1"/>
    <col min="2318" max="2560" width="9.1796875" style="4"/>
    <col min="2561" max="2561" width="27.1796875" style="4" customWidth="1"/>
    <col min="2562" max="2562" width="41.36328125" style="4" customWidth="1"/>
    <col min="2563" max="2563" width="21.7265625" style="4" customWidth="1"/>
    <col min="2564" max="2564" width="22" style="4" customWidth="1"/>
    <col min="2565" max="2565" width="24.36328125" style="4" customWidth="1"/>
    <col min="2566" max="2566" width="21.26953125" style="4" customWidth="1"/>
    <col min="2567" max="2567" width="21.7265625" style="4" customWidth="1"/>
    <col min="2568" max="2568" width="23.1796875" style="4" customWidth="1"/>
    <col min="2569" max="2569" width="22.54296875" style="4" customWidth="1"/>
    <col min="2570" max="2570" width="17.1796875" style="4" bestFit="1" customWidth="1"/>
    <col min="2571" max="2571" width="16.36328125" style="4" bestFit="1" customWidth="1"/>
    <col min="2572" max="2573" width="16.26953125" style="4" bestFit="1" customWidth="1"/>
    <col min="2574" max="2816" width="9.1796875" style="4"/>
    <col min="2817" max="2817" width="27.1796875" style="4" customWidth="1"/>
    <col min="2818" max="2818" width="41.36328125" style="4" customWidth="1"/>
    <col min="2819" max="2819" width="21.7265625" style="4" customWidth="1"/>
    <col min="2820" max="2820" width="22" style="4" customWidth="1"/>
    <col min="2821" max="2821" width="24.36328125" style="4" customWidth="1"/>
    <col min="2822" max="2822" width="21.26953125" style="4" customWidth="1"/>
    <col min="2823" max="2823" width="21.7265625" style="4" customWidth="1"/>
    <col min="2824" max="2824" width="23.1796875" style="4" customWidth="1"/>
    <col min="2825" max="2825" width="22.54296875" style="4" customWidth="1"/>
    <col min="2826" max="2826" width="17.1796875" style="4" bestFit="1" customWidth="1"/>
    <col min="2827" max="2827" width="16.36328125" style="4" bestFit="1" customWidth="1"/>
    <col min="2828" max="2829" width="16.26953125" style="4" bestFit="1" customWidth="1"/>
    <col min="2830" max="3072" width="9.1796875" style="4"/>
    <col min="3073" max="3073" width="27.1796875" style="4" customWidth="1"/>
    <col min="3074" max="3074" width="41.36328125" style="4" customWidth="1"/>
    <col min="3075" max="3075" width="21.7265625" style="4" customWidth="1"/>
    <col min="3076" max="3076" width="22" style="4" customWidth="1"/>
    <col min="3077" max="3077" width="24.36328125" style="4" customWidth="1"/>
    <col min="3078" max="3078" width="21.26953125" style="4" customWidth="1"/>
    <col min="3079" max="3079" width="21.7265625" style="4" customWidth="1"/>
    <col min="3080" max="3080" width="23.1796875" style="4" customWidth="1"/>
    <col min="3081" max="3081" width="22.54296875" style="4" customWidth="1"/>
    <col min="3082" max="3082" width="17.1796875" style="4" bestFit="1" customWidth="1"/>
    <col min="3083" max="3083" width="16.36328125" style="4" bestFit="1" customWidth="1"/>
    <col min="3084" max="3085" width="16.26953125" style="4" bestFit="1" customWidth="1"/>
    <col min="3086" max="3328" width="9.1796875" style="4"/>
    <col min="3329" max="3329" width="27.1796875" style="4" customWidth="1"/>
    <col min="3330" max="3330" width="41.36328125" style="4" customWidth="1"/>
    <col min="3331" max="3331" width="21.7265625" style="4" customWidth="1"/>
    <col min="3332" max="3332" width="22" style="4" customWidth="1"/>
    <col min="3333" max="3333" width="24.36328125" style="4" customWidth="1"/>
    <col min="3334" max="3334" width="21.26953125" style="4" customWidth="1"/>
    <col min="3335" max="3335" width="21.7265625" style="4" customWidth="1"/>
    <col min="3336" max="3336" width="23.1796875" style="4" customWidth="1"/>
    <col min="3337" max="3337" width="22.54296875" style="4" customWidth="1"/>
    <col min="3338" max="3338" width="17.1796875" style="4" bestFit="1" customWidth="1"/>
    <col min="3339" max="3339" width="16.36328125" style="4" bestFit="1" customWidth="1"/>
    <col min="3340" max="3341" width="16.26953125" style="4" bestFit="1" customWidth="1"/>
    <col min="3342" max="3584" width="9.1796875" style="4"/>
    <col min="3585" max="3585" width="27.1796875" style="4" customWidth="1"/>
    <col min="3586" max="3586" width="41.36328125" style="4" customWidth="1"/>
    <col min="3587" max="3587" width="21.7265625" style="4" customWidth="1"/>
    <col min="3588" max="3588" width="22" style="4" customWidth="1"/>
    <col min="3589" max="3589" width="24.36328125" style="4" customWidth="1"/>
    <col min="3590" max="3590" width="21.26953125" style="4" customWidth="1"/>
    <col min="3591" max="3591" width="21.7265625" style="4" customWidth="1"/>
    <col min="3592" max="3592" width="23.1796875" style="4" customWidth="1"/>
    <col min="3593" max="3593" width="22.54296875" style="4" customWidth="1"/>
    <col min="3594" max="3594" width="17.1796875" style="4" bestFit="1" customWidth="1"/>
    <col min="3595" max="3595" width="16.36328125" style="4" bestFit="1" customWidth="1"/>
    <col min="3596" max="3597" width="16.26953125" style="4" bestFit="1" customWidth="1"/>
    <col min="3598" max="3840" width="9.1796875" style="4"/>
    <col min="3841" max="3841" width="27.1796875" style="4" customWidth="1"/>
    <col min="3842" max="3842" width="41.36328125" style="4" customWidth="1"/>
    <col min="3843" max="3843" width="21.7265625" style="4" customWidth="1"/>
    <col min="3844" max="3844" width="22" style="4" customWidth="1"/>
    <col min="3845" max="3845" width="24.36328125" style="4" customWidth="1"/>
    <col min="3846" max="3846" width="21.26953125" style="4" customWidth="1"/>
    <col min="3847" max="3847" width="21.7265625" style="4" customWidth="1"/>
    <col min="3848" max="3848" width="23.1796875" style="4" customWidth="1"/>
    <col min="3849" max="3849" width="22.54296875" style="4" customWidth="1"/>
    <col min="3850" max="3850" width="17.1796875" style="4" bestFit="1" customWidth="1"/>
    <col min="3851" max="3851" width="16.36328125" style="4" bestFit="1" customWidth="1"/>
    <col min="3852" max="3853" width="16.26953125" style="4" bestFit="1" customWidth="1"/>
    <col min="3854" max="4096" width="9.1796875" style="4"/>
    <col min="4097" max="4097" width="27.1796875" style="4" customWidth="1"/>
    <col min="4098" max="4098" width="41.36328125" style="4" customWidth="1"/>
    <col min="4099" max="4099" width="21.7265625" style="4" customWidth="1"/>
    <col min="4100" max="4100" width="22" style="4" customWidth="1"/>
    <col min="4101" max="4101" width="24.36328125" style="4" customWidth="1"/>
    <col min="4102" max="4102" width="21.26953125" style="4" customWidth="1"/>
    <col min="4103" max="4103" width="21.7265625" style="4" customWidth="1"/>
    <col min="4104" max="4104" width="23.1796875" style="4" customWidth="1"/>
    <col min="4105" max="4105" width="22.54296875" style="4" customWidth="1"/>
    <col min="4106" max="4106" width="17.1796875" style="4" bestFit="1" customWidth="1"/>
    <col min="4107" max="4107" width="16.36328125" style="4" bestFit="1" customWidth="1"/>
    <col min="4108" max="4109" width="16.26953125" style="4" bestFit="1" customWidth="1"/>
    <col min="4110" max="4352" width="9.1796875" style="4"/>
    <col min="4353" max="4353" width="27.1796875" style="4" customWidth="1"/>
    <col min="4354" max="4354" width="41.36328125" style="4" customWidth="1"/>
    <col min="4355" max="4355" width="21.7265625" style="4" customWidth="1"/>
    <col min="4356" max="4356" width="22" style="4" customWidth="1"/>
    <col min="4357" max="4357" width="24.36328125" style="4" customWidth="1"/>
    <col min="4358" max="4358" width="21.26953125" style="4" customWidth="1"/>
    <col min="4359" max="4359" width="21.7265625" style="4" customWidth="1"/>
    <col min="4360" max="4360" width="23.1796875" style="4" customWidth="1"/>
    <col min="4361" max="4361" width="22.54296875" style="4" customWidth="1"/>
    <col min="4362" max="4362" width="17.1796875" style="4" bestFit="1" customWidth="1"/>
    <col min="4363" max="4363" width="16.36328125" style="4" bestFit="1" customWidth="1"/>
    <col min="4364" max="4365" width="16.26953125" style="4" bestFit="1" customWidth="1"/>
    <col min="4366" max="4608" width="9.1796875" style="4"/>
    <col min="4609" max="4609" width="27.1796875" style="4" customWidth="1"/>
    <col min="4610" max="4610" width="41.36328125" style="4" customWidth="1"/>
    <col min="4611" max="4611" width="21.7265625" style="4" customWidth="1"/>
    <col min="4612" max="4612" width="22" style="4" customWidth="1"/>
    <col min="4613" max="4613" width="24.36328125" style="4" customWidth="1"/>
    <col min="4614" max="4614" width="21.26953125" style="4" customWidth="1"/>
    <col min="4615" max="4615" width="21.7265625" style="4" customWidth="1"/>
    <col min="4616" max="4616" width="23.1796875" style="4" customWidth="1"/>
    <col min="4617" max="4617" width="22.54296875" style="4" customWidth="1"/>
    <col min="4618" max="4618" width="17.1796875" style="4" bestFit="1" customWidth="1"/>
    <col min="4619" max="4619" width="16.36328125" style="4" bestFit="1" customWidth="1"/>
    <col min="4620" max="4621" width="16.26953125" style="4" bestFit="1" customWidth="1"/>
    <col min="4622" max="4864" width="9.1796875" style="4"/>
    <col min="4865" max="4865" width="27.1796875" style="4" customWidth="1"/>
    <col min="4866" max="4866" width="41.36328125" style="4" customWidth="1"/>
    <col min="4867" max="4867" width="21.7265625" style="4" customWidth="1"/>
    <col min="4868" max="4868" width="22" style="4" customWidth="1"/>
    <col min="4869" max="4869" width="24.36328125" style="4" customWidth="1"/>
    <col min="4870" max="4870" width="21.26953125" style="4" customWidth="1"/>
    <col min="4871" max="4871" width="21.7265625" style="4" customWidth="1"/>
    <col min="4872" max="4872" width="23.1796875" style="4" customWidth="1"/>
    <col min="4873" max="4873" width="22.54296875" style="4" customWidth="1"/>
    <col min="4874" max="4874" width="17.1796875" style="4" bestFit="1" customWidth="1"/>
    <col min="4875" max="4875" width="16.36328125" style="4" bestFit="1" customWidth="1"/>
    <col min="4876" max="4877" width="16.26953125" style="4" bestFit="1" customWidth="1"/>
    <col min="4878" max="5120" width="9.1796875" style="4"/>
    <col min="5121" max="5121" width="27.1796875" style="4" customWidth="1"/>
    <col min="5122" max="5122" width="41.36328125" style="4" customWidth="1"/>
    <col min="5123" max="5123" width="21.7265625" style="4" customWidth="1"/>
    <col min="5124" max="5124" width="22" style="4" customWidth="1"/>
    <col min="5125" max="5125" width="24.36328125" style="4" customWidth="1"/>
    <col min="5126" max="5126" width="21.26953125" style="4" customWidth="1"/>
    <col min="5127" max="5127" width="21.7265625" style="4" customWidth="1"/>
    <col min="5128" max="5128" width="23.1796875" style="4" customWidth="1"/>
    <col min="5129" max="5129" width="22.54296875" style="4" customWidth="1"/>
    <col min="5130" max="5130" width="17.1796875" style="4" bestFit="1" customWidth="1"/>
    <col min="5131" max="5131" width="16.36328125" style="4" bestFit="1" customWidth="1"/>
    <col min="5132" max="5133" width="16.26953125" style="4" bestFit="1" customWidth="1"/>
    <col min="5134" max="5376" width="9.1796875" style="4"/>
    <col min="5377" max="5377" width="27.1796875" style="4" customWidth="1"/>
    <col min="5378" max="5378" width="41.36328125" style="4" customWidth="1"/>
    <col min="5379" max="5379" width="21.7265625" style="4" customWidth="1"/>
    <col min="5380" max="5380" width="22" style="4" customWidth="1"/>
    <col min="5381" max="5381" width="24.36328125" style="4" customWidth="1"/>
    <col min="5382" max="5382" width="21.26953125" style="4" customWidth="1"/>
    <col min="5383" max="5383" width="21.7265625" style="4" customWidth="1"/>
    <col min="5384" max="5384" width="23.1796875" style="4" customWidth="1"/>
    <col min="5385" max="5385" width="22.54296875" style="4" customWidth="1"/>
    <col min="5386" max="5386" width="17.1796875" style="4" bestFit="1" customWidth="1"/>
    <col min="5387" max="5387" width="16.36328125" style="4" bestFit="1" customWidth="1"/>
    <col min="5388" max="5389" width="16.26953125" style="4" bestFit="1" customWidth="1"/>
    <col min="5390" max="5632" width="9.1796875" style="4"/>
    <col min="5633" max="5633" width="27.1796875" style="4" customWidth="1"/>
    <col min="5634" max="5634" width="41.36328125" style="4" customWidth="1"/>
    <col min="5635" max="5635" width="21.7265625" style="4" customWidth="1"/>
    <col min="5636" max="5636" width="22" style="4" customWidth="1"/>
    <col min="5637" max="5637" width="24.36328125" style="4" customWidth="1"/>
    <col min="5638" max="5638" width="21.26953125" style="4" customWidth="1"/>
    <col min="5639" max="5639" width="21.7265625" style="4" customWidth="1"/>
    <col min="5640" max="5640" width="23.1796875" style="4" customWidth="1"/>
    <col min="5641" max="5641" width="22.54296875" style="4" customWidth="1"/>
    <col min="5642" max="5642" width="17.1796875" style="4" bestFit="1" customWidth="1"/>
    <col min="5643" max="5643" width="16.36328125" style="4" bestFit="1" customWidth="1"/>
    <col min="5644" max="5645" width="16.26953125" style="4" bestFit="1" customWidth="1"/>
    <col min="5646" max="5888" width="9.1796875" style="4"/>
    <col min="5889" max="5889" width="27.1796875" style="4" customWidth="1"/>
    <col min="5890" max="5890" width="41.36328125" style="4" customWidth="1"/>
    <col min="5891" max="5891" width="21.7265625" style="4" customWidth="1"/>
    <col min="5892" max="5892" width="22" style="4" customWidth="1"/>
    <col min="5893" max="5893" width="24.36328125" style="4" customWidth="1"/>
    <col min="5894" max="5894" width="21.26953125" style="4" customWidth="1"/>
    <col min="5895" max="5895" width="21.7265625" style="4" customWidth="1"/>
    <col min="5896" max="5896" width="23.1796875" style="4" customWidth="1"/>
    <col min="5897" max="5897" width="22.54296875" style="4" customWidth="1"/>
    <col min="5898" max="5898" width="17.1796875" style="4" bestFit="1" customWidth="1"/>
    <col min="5899" max="5899" width="16.36328125" style="4" bestFit="1" customWidth="1"/>
    <col min="5900" max="5901" width="16.26953125" style="4" bestFit="1" customWidth="1"/>
    <col min="5902" max="6144" width="9.1796875" style="4"/>
    <col min="6145" max="6145" width="27.1796875" style="4" customWidth="1"/>
    <col min="6146" max="6146" width="41.36328125" style="4" customWidth="1"/>
    <col min="6147" max="6147" width="21.7265625" style="4" customWidth="1"/>
    <col min="6148" max="6148" width="22" style="4" customWidth="1"/>
    <col min="6149" max="6149" width="24.36328125" style="4" customWidth="1"/>
    <col min="6150" max="6150" width="21.26953125" style="4" customWidth="1"/>
    <col min="6151" max="6151" width="21.7265625" style="4" customWidth="1"/>
    <col min="6152" max="6152" width="23.1796875" style="4" customWidth="1"/>
    <col min="6153" max="6153" width="22.54296875" style="4" customWidth="1"/>
    <col min="6154" max="6154" width="17.1796875" style="4" bestFit="1" customWidth="1"/>
    <col min="6155" max="6155" width="16.36328125" style="4" bestFit="1" customWidth="1"/>
    <col min="6156" max="6157" width="16.26953125" style="4" bestFit="1" customWidth="1"/>
    <col min="6158" max="6400" width="9.1796875" style="4"/>
    <col min="6401" max="6401" width="27.1796875" style="4" customWidth="1"/>
    <col min="6402" max="6402" width="41.36328125" style="4" customWidth="1"/>
    <col min="6403" max="6403" width="21.7265625" style="4" customWidth="1"/>
    <col min="6404" max="6404" width="22" style="4" customWidth="1"/>
    <col min="6405" max="6405" width="24.36328125" style="4" customWidth="1"/>
    <col min="6406" max="6406" width="21.26953125" style="4" customWidth="1"/>
    <col min="6407" max="6407" width="21.7265625" style="4" customWidth="1"/>
    <col min="6408" max="6408" width="23.1796875" style="4" customWidth="1"/>
    <col min="6409" max="6409" width="22.54296875" style="4" customWidth="1"/>
    <col min="6410" max="6410" width="17.1796875" style="4" bestFit="1" customWidth="1"/>
    <col min="6411" max="6411" width="16.36328125" style="4" bestFit="1" customWidth="1"/>
    <col min="6412" max="6413" width="16.26953125" style="4" bestFit="1" customWidth="1"/>
    <col min="6414" max="6656" width="9.1796875" style="4"/>
    <col min="6657" max="6657" width="27.1796875" style="4" customWidth="1"/>
    <col min="6658" max="6658" width="41.36328125" style="4" customWidth="1"/>
    <col min="6659" max="6659" width="21.7265625" style="4" customWidth="1"/>
    <col min="6660" max="6660" width="22" style="4" customWidth="1"/>
    <col min="6661" max="6661" width="24.36328125" style="4" customWidth="1"/>
    <col min="6662" max="6662" width="21.26953125" style="4" customWidth="1"/>
    <col min="6663" max="6663" width="21.7265625" style="4" customWidth="1"/>
    <col min="6664" max="6664" width="23.1796875" style="4" customWidth="1"/>
    <col min="6665" max="6665" width="22.54296875" style="4" customWidth="1"/>
    <col min="6666" max="6666" width="17.1796875" style="4" bestFit="1" customWidth="1"/>
    <col min="6667" max="6667" width="16.36328125" style="4" bestFit="1" customWidth="1"/>
    <col min="6668" max="6669" width="16.26953125" style="4" bestFit="1" customWidth="1"/>
    <col min="6670" max="6912" width="9.1796875" style="4"/>
    <col min="6913" max="6913" width="27.1796875" style="4" customWidth="1"/>
    <col min="6914" max="6914" width="41.36328125" style="4" customWidth="1"/>
    <col min="6915" max="6915" width="21.7265625" style="4" customWidth="1"/>
    <col min="6916" max="6916" width="22" style="4" customWidth="1"/>
    <col min="6917" max="6917" width="24.36328125" style="4" customWidth="1"/>
    <col min="6918" max="6918" width="21.26953125" style="4" customWidth="1"/>
    <col min="6919" max="6919" width="21.7265625" style="4" customWidth="1"/>
    <col min="6920" max="6920" width="23.1796875" style="4" customWidth="1"/>
    <col min="6921" max="6921" width="22.54296875" style="4" customWidth="1"/>
    <col min="6922" max="6922" width="17.1796875" style="4" bestFit="1" customWidth="1"/>
    <col min="6923" max="6923" width="16.36328125" style="4" bestFit="1" customWidth="1"/>
    <col min="6924" max="6925" width="16.26953125" style="4" bestFit="1" customWidth="1"/>
    <col min="6926" max="7168" width="9.1796875" style="4"/>
    <col min="7169" max="7169" width="27.1796875" style="4" customWidth="1"/>
    <col min="7170" max="7170" width="41.36328125" style="4" customWidth="1"/>
    <col min="7171" max="7171" width="21.7265625" style="4" customWidth="1"/>
    <col min="7172" max="7172" width="22" style="4" customWidth="1"/>
    <col min="7173" max="7173" width="24.36328125" style="4" customWidth="1"/>
    <col min="7174" max="7174" width="21.26953125" style="4" customWidth="1"/>
    <col min="7175" max="7175" width="21.7265625" style="4" customWidth="1"/>
    <col min="7176" max="7176" width="23.1796875" style="4" customWidth="1"/>
    <col min="7177" max="7177" width="22.54296875" style="4" customWidth="1"/>
    <col min="7178" max="7178" width="17.1796875" style="4" bestFit="1" customWidth="1"/>
    <col min="7179" max="7179" width="16.36328125" style="4" bestFit="1" customWidth="1"/>
    <col min="7180" max="7181" width="16.26953125" style="4" bestFit="1" customWidth="1"/>
    <col min="7182" max="7424" width="9.1796875" style="4"/>
    <col min="7425" max="7425" width="27.1796875" style="4" customWidth="1"/>
    <col min="7426" max="7426" width="41.36328125" style="4" customWidth="1"/>
    <col min="7427" max="7427" width="21.7265625" style="4" customWidth="1"/>
    <col min="7428" max="7428" width="22" style="4" customWidth="1"/>
    <col min="7429" max="7429" width="24.36328125" style="4" customWidth="1"/>
    <col min="7430" max="7430" width="21.26953125" style="4" customWidth="1"/>
    <col min="7431" max="7431" width="21.7265625" style="4" customWidth="1"/>
    <col min="7432" max="7432" width="23.1796875" style="4" customWidth="1"/>
    <col min="7433" max="7433" width="22.54296875" style="4" customWidth="1"/>
    <col min="7434" max="7434" width="17.1796875" style="4" bestFit="1" customWidth="1"/>
    <col min="7435" max="7435" width="16.36328125" style="4" bestFit="1" customWidth="1"/>
    <col min="7436" max="7437" width="16.26953125" style="4" bestFit="1" customWidth="1"/>
    <col min="7438" max="7680" width="9.1796875" style="4"/>
    <col min="7681" max="7681" width="27.1796875" style="4" customWidth="1"/>
    <col min="7682" max="7682" width="41.36328125" style="4" customWidth="1"/>
    <col min="7683" max="7683" width="21.7265625" style="4" customWidth="1"/>
    <col min="7684" max="7684" width="22" style="4" customWidth="1"/>
    <col min="7685" max="7685" width="24.36328125" style="4" customWidth="1"/>
    <col min="7686" max="7686" width="21.26953125" style="4" customWidth="1"/>
    <col min="7687" max="7687" width="21.7265625" style="4" customWidth="1"/>
    <col min="7688" max="7688" width="23.1796875" style="4" customWidth="1"/>
    <col min="7689" max="7689" width="22.54296875" style="4" customWidth="1"/>
    <col min="7690" max="7690" width="17.1796875" style="4" bestFit="1" customWidth="1"/>
    <col min="7691" max="7691" width="16.36328125" style="4" bestFit="1" customWidth="1"/>
    <col min="7692" max="7693" width="16.26953125" style="4" bestFit="1" customWidth="1"/>
    <col min="7694" max="7936" width="9.1796875" style="4"/>
    <col min="7937" max="7937" width="27.1796875" style="4" customWidth="1"/>
    <col min="7938" max="7938" width="41.36328125" style="4" customWidth="1"/>
    <col min="7939" max="7939" width="21.7265625" style="4" customWidth="1"/>
    <col min="7940" max="7940" width="22" style="4" customWidth="1"/>
    <col min="7941" max="7941" width="24.36328125" style="4" customWidth="1"/>
    <col min="7942" max="7942" width="21.26953125" style="4" customWidth="1"/>
    <col min="7943" max="7943" width="21.7265625" style="4" customWidth="1"/>
    <col min="7944" max="7944" width="23.1796875" style="4" customWidth="1"/>
    <col min="7945" max="7945" width="22.54296875" style="4" customWidth="1"/>
    <col min="7946" max="7946" width="17.1796875" style="4" bestFit="1" customWidth="1"/>
    <col min="7947" max="7947" width="16.36328125" style="4" bestFit="1" customWidth="1"/>
    <col min="7948" max="7949" width="16.26953125" style="4" bestFit="1" customWidth="1"/>
    <col min="7950" max="8192" width="9.1796875" style="4"/>
    <col min="8193" max="8193" width="27.1796875" style="4" customWidth="1"/>
    <col min="8194" max="8194" width="41.36328125" style="4" customWidth="1"/>
    <col min="8195" max="8195" width="21.7265625" style="4" customWidth="1"/>
    <col min="8196" max="8196" width="22" style="4" customWidth="1"/>
    <col min="8197" max="8197" width="24.36328125" style="4" customWidth="1"/>
    <col min="8198" max="8198" width="21.26953125" style="4" customWidth="1"/>
    <col min="8199" max="8199" width="21.7265625" style="4" customWidth="1"/>
    <col min="8200" max="8200" width="23.1796875" style="4" customWidth="1"/>
    <col min="8201" max="8201" width="22.54296875" style="4" customWidth="1"/>
    <col min="8202" max="8202" width="17.1796875" style="4" bestFit="1" customWidth="1"/>
    <col min="8203" max="8203" width="16.36328125" style="4" bestFit="1" customWidth="1"/>
    <col min="8204" max="8205" width="16.26953125" style="4" bestFit="1" customWidth="1"/>
    <col min="8206" max="8448" width="9.1796875" style="4"/>
    <col min="8449" max="8449" width="27.1796875" style="4" customWidth="1"/>
    <col min="8450" max="8450" width="41.36328125" style="4" customWidth="1"/>
    <col min="8451" max="8451" width="21.7265625" style="4" customWidth="1"/>
    <col min="8452" max="8452" width="22" style="4" customWidth="1"/>
    <col min="8453" max="8453" width="24.36328125" style="4" customWidth="1"/>
    <col min="8454" max="8454" width="21.26953125" style="4" customWidth="1"/>
    <col min="8455" max="8455" width="21.7265625" style="4" customWidth="1"/>
    <col min="8456" max="8456" width="23.1796875" style="4" customWidth="1"/>
    <col min="8457" max="8457" width="22.54296875" style="4" customWidth="1"/>
    <col min="8458" max="8458" width="17.1796875" style="4" bestFit="1" customWidth="1"/>
    <col min="8459" max="8459" width="16.36328125" style="4" bestFit="1" customWidth="1"/>
    <col min="8460" max="8461" width="16.26953125" style="4" bestFit="1" customWidth="1"/>
    <col min="8462" max="8704" width="9.1796875" style="4"/>
    <col min="8705" max="8705" width="27.1796875" style="4" customWidth="1"/>
    <col min="8706" max="8706" width="41.36328125" style="4" customWidth="1"/>
    <col min="8707" max="8707" width="21.7265625" style="4" customWidth="1"/>
    <col min="8708" max="8708" width="22" style="4" customWidth="1"/>
    <col min="8709" max="8709" width="24.36328125" style="4" customWidth="1"/>
    <col min="8710" max="8710" width="21.26953125" style="4" customWidth="1"/>
    <col min="8711" max="8711" width="21.7265625" style="4" customWidth="1"/>
    <col min="8712" max="8712" width="23.1796875" style="4" customWidth="1"/>
    <col min="8713" max="8713" width="22.54296875" style="4" customWidth="1"/>
    <col min="8714" max="8714" width="17.1796875" style="4" bestFit="1" customWidth="1"/>
    <col min="8715" max="8715" width="16.36328125" style="4" bestFit="1" customWidth="1"/>
    <col min="8716" max="8717" width="16.26953125" style="4" bestFit="1" customWidth="1"/>
    <col min="8718" max="8960" width="9.1796875" style="4"/>
    <col min="8961" max="8961" width="27.1796875" style="4" customWidth="1"/>
    <col min="8962" max="8962" width="41.36328125" style="4" customWidth="1"/>
    <col min="8963" max="8963" width="21.7265625" style="4" customWidth="1"/>
    <col min="8964" max="8964" width="22" style="4" customWidth="1"/>
    <col min="8965" max="8965" width="24.36328125" style="4" customWidth="1"/>
    <col min="8966" max="8966" width="21.26953125" style="4" customWidth="1"/>
    <col min="8967" max="8967" width="21.7265625" style="4" customWidth="1"/>
    <col min="8968" max="8968" width="23.1796875" style="4" customWidth="1"/>
    <col min="8969" max="8969" width="22.54296875" style="4" customWidth="1"/>
    <col min="8970" max="8970" width="17.1796875" style="4" bestFit="1" customWidth="1"/>
    <col min="8971" max="8971" width="16.36328125" style="4" bestFit="1" customWidth="1"/>
    <col min="8972" max="8973" width="16.26953125" style="4" bestFit="1" customWidth="1"/>
    <col min="8974" max="9216" width="9.1796875" style="4"/>
    <col min="9217" max="9217" width="27.1796875" style="4" customWidth="1"/>
    <col min="9218" max="9218" width="41.36328125" style="4" customWidth="1"/>
    <col min="9219" max="9219" width="21.7265625" style="4" customWidth="1"/>
    <col min="9220" max="9220" width="22" style="4" customWidth="1"/>
    <col min="9221" max="9221" width="24.36328125" style="4" customWidth="1"/>
    <col min="9222" max="9222" width="21.26953125" style="4" customWidth="1"/>
    <col min="9223" max="9223" width="21.7265625" style="4" customWidth="1"/>
    <col min="9224" max="9224" width="23.1796875" style="4" customWidth="1"/>
    <col min="9225" max="9225" width="22.54296875" style="4" customWidth="1"/>
    <col min="9226" max="9226" width="17.1796875" style="4" bestFit="1" customWidth="1"/>
    <col min="9227" max="9227" width="16.36328125" style="4" bestFit="1" customWidth="1"/>
    <col min="9228" max="9229" width="16.26953125" style="4" bestFit="1" customWidth="1"/>
    <col min="9230" max="9472" width="9.1796875" style="4"/>
    <col min="9473" max="9473" width="27.1796875" style="4" customWidth="1"/>
    <col min="9474" max="9474" width="41.36328125" style="4" customWidth="1"/>
    <col min="9475" max="9475" width="21.7265625" style="4" customWidth="1"/>
    <col min="9476" max="9476" width="22" style="4" customWidth="1"/>
    <col min="9477" max="9477" width="24.36328125" style="4" customWidth="1"/>
    <col min="9478" max="9478" width="21.26953125" style="4" customWidth="1"/>
    <col min="9479" max="9479" width="21.7265625" style="4" customWidth="1"/>
    <col min="9480" max="9480" width="23.1796875" style="4" customWidth="1"/>
    <col min="9481" max="9481" width="22.54296875" style="4" customWidth="1"/>
    <col min="9482" max="9482" width="17.1796875" style="4" bestFit="1" customWidth="1"/>
    <col min="9483" max="9483" width="16.36328125" style="4" bestFit="1" customWidth="1"/>
    <col min="9484" max="9485" width="16.26953125" style="4" bestFit="1" customWidth="1"/>
    <col min="9486" max="9728" width="9.1796875" style="4"/>
    <col min="9729" max="9729" width="27.1796875" style="4" customWidth="1"/>
    <col min="9730" max="9730" width="41.36328125" style="4" customWidth="1"/>
    <col min="9731" max="9731" width="21.7265625" style="4" customWidth="1"/>
    <col min="9732" max="9732" width="22" style="4" customWidth="1"/>
    <col min="9733" max="9733" width="24.36328125" style="4" customWidth="1"/>
    <col min="9734" max="9734" width="21.26953125" style="4" customWidth="1"/>
    <col min="9735" max="9735" width="21.7265625" style="4" customWidth="1"/>
    <col min="9736" max="9736" width="23.1796875" style="4" customWidth="1"/>
    <col min="9737" max="9737" width="22.54296875" style="4" customWidth="1"/>
    <col min="9738" max="9738" width="17.1796875" style="4" bestFit="1" customWidth="1"/>
    <col min="9739" max="9739" width="16.36328125" style="4" bestFit="1" customWidth="1"/>
    <col min="9740" max="9741" width="16.26953125" style="4" bestFit="1" customWidth="1"/>
    <col min="9742" max="9984" width="9.1796875" style="4"/>
    <col min="9985" max="9985" width="27.1796875" style="4" customWidth="1"/>
    <col min="9986" max="9986" width="41.36328125" style="4" customWidth="1"/>
    <col min="9987" max="9987" width="21.7265625" style="4" customWidth="1"/>
    <col min="9988" max="9988" width="22" style="4" customWidth="1"/>
    <col min="9989" max="9989" width="24.36328125" style="4" customWidth="1"/>
    <col min="9990" max="9990" width="21.26953125" style="4" customWidth="1"/>
    <col min="9991" max="9991" width="21.7265625" style="4" customWidth="1"/>
    <col min="9992" max="9992" width="23.1796875" style="4" customWidth="1"/>
    <col min="9993" max="9993" width="22.54296875" style="4" customWidth="1"/>
    <col min="9994" max="9994" width="17.1796875" style="4" bestFit="1" customWidth="1"/>
    <col min="9995" max="9995" width="16.36328125" style="4" bestFit="1" customWidth="1"/>
    <col min="9996" max="9997" width="16.26953125" style="4" bestFit="1" customWidth="1"/>
    <col min="9998" max="10240" width="9.1796875" style="4"/>
    <col min="10241" max="10241" width="27.1796875" style="4" customWidth="1"/>
    <col min="10242" max="10242" width="41.36328125" style="4" customWidth="1"/>
    <col min="10243" max="10243" width="21.7265625" style="4" customWidth="1"/>
    <col min="10244" max="10244" width="22" style="4" customWidth="1"/>
    <col min="10245" max="10245" width="24.36328125" style="4" customWidth="1"/>
    <col min="10246" max="10246" width="21.26953125" style="4" customWidth="1"/>
    <col min="10247" max="10247" width="21.7265625" style="4" customWidth="1"/>
    <col min="10248" max="10248" width="23.1796875" style="4" customWidth="1"/>
    <col min="10249" max="10249" width="22.54296875" style="4" customWidth="1"/>
    <col min="10250" max="10250" width="17.1796875" style="4" bestFit="1" customWidth="1"/>
    <col min="10251" max="10251" width="16.36328125" style="4" bestFit="1" customWidth="1"/>
    <col min="10252" max="10253" width="16.26953125" style="4" bestFit="1" customWidth="1"/>
    <col min="10254" max="10496" width="9.1796875" style="4"/>
    <col min="10497" max="10497" width="27.1796875" style="4" customWidth="1"/>
    <col min="10498" max="10498" width="41.36328125" style="4" customWidth="1"/>
    <col min="10499" max="10499" width="21.7265625" style="4" customWidth="1"/>
    <col min="10500" max="10500" width="22" style="4" customWidth="1"/>
    <col min="10501" max="10501" width="24.36328125" style="4" customWidth="1"/>
    <col min="10502" max="10502" width="21.26953125" style="4" customWidth="1"/>
    <col min="10503" max="10503" width="21.7265625" style="4" customWidth="1"/>
    <col min="10504" max="10504" width="23.1796875" style="4" customWidth="1"/>
    <col min="10505" max="10505" width="22.54296875" style="4" customWidth="1"/>
    <col min="10506" max="10506" width="17.1796875" style="4" bestFit="1" customWidth="1"/>
    <col min="10507" max="10507" width="16.36328125" style="4" bestFit="1" customWidth="1"/>
    <col min="10508" max="10509" width="16.26953125" style="4" bestFit="1" customWidth="1"/>
    <col min="10510" max="10752" width="9.1796875" style="4"/>
    <col min="10753" max="10753" width="27.1796875" style="4" customWidth="1"/>
    <col min="10754" max="10754" width="41.36328125" style="4" customWidth="1"/>
    <col min="10755" max="10755" width="21.7265625" style="4" customWidth="1"/>
    <col min="10756" max="10756" width="22" style="4" customWidth="1"/>
    <col min="10757" max="10757" width="24.36328125" style="4" customWidth="1"/>
    <col min="10758" max="10758" width="21.26953125" style="4" customWidth="1"/>
    <col min="10759" max="10759" width="21.7265625" style="4" customWidth="1"/>
    <col min="10760" max="10760" width="23.1796875" style="4" customWidth="1"/>
    <col min="10761" max="10761" width="22.54296875" style="4" customWidth="1"/>
    <col min="10762" max="10762" width="17.1796875" style="4" bestFit="1" customWidth="1"/>
    <col min="10763" max="10763" width="16.36328125" style="4" bestFit="1" customWidth="1"/>
    <col min="10764" max="10765" width="16.26953125" style="4" bestFit="1" customWidth="1"/>
    <col min="10766" max="11008" width="9.1796875" style="4"/>
    <col min="11009" max="11009" width="27.1796875" style="4" customWidth="1"/>
    <col min="11010" max="11010" width="41.36328125" style="4" customWidth="1"/>
    <col min="11011" max="11011" width="21.7265625" style="4" customWidth="1"/>
    <col min="11012" max="11012" width="22" style="4" customWidth="1"/>
    <col min="11013" max="11013" width="24.36328125" style="4" customWidth="1"/>
    <col min="11014" max="11014" width="21.26953125" style="4" customWidth="1"/>
    <col min="11015" max="11015" width="21.7265625" style="4" customWidth="1"/>
    <col min="11016" max="11016" width="23.1796875" style="4" customWidth="1"/>
    <col min="11017" max="11017" width="22.54296875" style="4" customWidth="1"/>
    <col min="11018" max="11018" width="17.1796875" style="4" bestFit="1" customWidth="1"/>
    <col min="11019" max="11019" width="16.36328125" style="4" bestFit="1" customWidth="1"/>
    <col min="11020" max="11021" width="16.26953125" style="4" bestFit="1" customWidth="1"/>
    <col min="11022" max="11264" width="9.1796875" style="4"/>
    <col min="11265" max="11265" width="27.1796875" style="4" customWidth="1"/>
    <col min="11266" max="11266" width="41.36328125" style="4" customWidth="1"/>
    <col min="11267" max="11267" width="21.7265625" style="4" customWidth="1"/>
    <col min="11268" max="11268" width="22" style="4" customWidth="1"/>
    <col min="11269" max="11269" width="24.36328125" style="4" customWidth="1"/>
    <col min="11270" max="11270" width="21.26953125" style="4" customWidth="1"/>
    <col min="11271" max="11271" width="21.7265625" style="4" customWidth="1"/>
    <col min="11272" max="11272" width="23.1796875" style="4" customWidth="1"/>
    <col min="11273" max="11273" width="22.54296875" style="4" customWidth="1"/>
    <col min="11274" max="11274" width="17.1796875" style="4" bestFit="1" customWidth="1"/>
    <col min="11275" max="11275" width="16.36328125" style="4" bestFit="1" customWidth="1"/>
    <col min="11276" max="11277" width="16.26953125" style="4" bestFit="1" customWidth="1"/>
    <col min="11278" max="11520" width="9.1796875" style="4"/>
    <col min="11521" max="11521" width="27.1796875" style="4" customWidth="1"/>
    <col min="11522" max="11522" width="41.36328125" style="4" customWidth="1"/>
    <col min="11523" max="11523" width="21.7265625" style="4" customWidth="1"/>
    <col min="11524" max="11524" width="22" style="4" customWidth="1"/>
    <col min="11525" max="11525" width="24.36328125" style="4" customWidth="1"/>
    <col min="11526" max="11526" width="21.26953125" style="4" customWidth="1"/>
    <col min="11527" max="11527" width="21.7265625" style="4" customWidth="1"/>
    <col min="11528" max="11528" width="23.1796875" style="4" customWidth="1"/>
    <col min="11529" max="11529" width="22.54296875" style="4" customWidth="1"/>
    <col min="11530" max="11530" width="17.1796875" style="4" bestFit="1" customWidth="1"/>
    <col min="11531" max="11531" width="16.36328125" style="4" bestFit="1" customWidth="1"/>
    <col min="11532" max="11533" width="16.26953125" style="4" bestFit="1" customWidth="1"/>
    <col min="11534" max="11776" width="9.1796875" style="4"/>
    <col min="11777" max="11777" width="27.1796875" style="4" customWidth="1"/>
    <col min="11778" max="11778" width="41.36328125" style="4" customWidth="1"/>
    <col min="11779" max="11779" width="21.7265625" style="4" customWidth="1"/>
    <col min="11780" max="11780" width="22" style="4" customWidth="1"/>
    <col min="11781" max="11781" width="24.36328125" style="4" customWidth="1"/>
    <col min="11782" max="11782" width="21.26953125" style="4" customWidth="1"/>
    <col min="11783" max="11783" width="21.7265625" style="4" customWidth="1"/>
    <col min="11784" max="11784" width="23.1796875" style="4" customWidth="1"/>
    <col min="11785" max="11785" width="22.54296875" style="4" customWidth="1"/>
    <col min="11786" max="11786" width="17.1796875" style="4" bestFit="1" customWidth="1"/>
    <col min="11787" max="11787" width="16.36328125" style="4" bestFit="1" customWidth="1"/>
    <col min="11788" max="11789" width="16.26953125" style="4" bestFit="1" customWidth="1"/>
    <col min="11790" max="12032" width="9.1796875" style="4"/>
    <col min="12033" max="12033" width="27.1796875" style="4" customWidth="1"/>
    <col min="12034" max="12034" width="41.36328125" style="4" customWidth="1"/>
    <col min="12035" max="12035" width="21.7265625" style="4" customWidth="1"/>
    <col min="12036" max="12036" width="22" style="4" customWidth="1"/>
    <col min="12037" max="12037" width="24.36328125" style="4" customWidth="1"/>
    <col min="12038" max="12038" width="21.26953125" style="4" customWidth="1"/>
    <col min="12039" max="12039" width="21.7265625" style="4" customWidth="1"/>
    <col min="12040" max="12040" width="23.1796875" style="4" customWidth="1"/>
    <col min="12041" max="12041" width="22.54296875" style="4" customWidth="1"/>
    <col min="12042" max="12042" width="17.1796875" style="4" bestFit="1" customWidth="1"/>
    <col min="12043" max="12043" width="16.36328125" style="4" bestFit="1" customWidth="1"/>
    <col min="12044" max="12045" width="16.26953125" style="4" bestFit="1" customWidth="1"/>
    <col min="12046" max="12288" width="9.1796875" style="4"/>
    <col min="12289" max="12289" width="27.1796875" style="4" customWidth="1"/>
    <col min="12290" max="12290" width="41.36328125" style="4" customWidth="1"/>
    <col min="12291" max="12291" width="21.7265625" style="4" customWidth="1"/>
    <col min="12292" max="12292" width="22" style="4" customWidth="1"/>
    <col min="12293" max="12293" width="24.36328125" style="4" customWidth="1"/>
    <col min="12294" max="12294" width="21.26953125" style="4" customWidth="1"/>
    <col min="12295" max="12295" width="21.7265625" style="4" customWidth="1"/>
    <col min="12296" max="12296" width="23.1796875" style="4" customWidth="1"/>
    <col min="12297" max="12297" width="22.54296875" style="4" customWidth="1"/>
    <col min="12298" max="12298" width="17.1796875" style="4" bestFit="1" customWidth="1"/>
    <col min="12299" max="12299" width="16.36328125" style="4" bestFit="1" customWidth="1"/>
    <col min="12300" max="12301" width="16.26953125" style="4" bestFit="1" customWidth="1"/>
    <col min="12302" max="12544" width="9.1796875" style="4"/>
    <col min="12545" max="12545" width="27.1796875" style="4" customWidth="1"/>
    <col min="12546" max="12546" width="41.36328125" style="4" customWidth="1"/>
    <col min="12547" max="12547" width="21.7265625" style="4" customWidth="1"/>
    <col min="12548" max="12548" width="22" style="4" customWidth="1"/>
    <col min="12549" max="12549" width="24.36328125" style="4" customWidth="1"/>
    <col min="12550" max="12550" width="21.26953125" style="4" customWidth="1"/>
    <col min="12551" max="12551" width="21.7265625" style="4" customWidth="1"/>
    <col min="12552" max="12552" width="23.1796875" style="4" customWidth="1"/>
    <col min="12553" max="12553" width="22.54296875" style="4" customWidth="1"/>
    <col min="12554" max="12554" width="17.1796875" style="4" bestFit="1" customWidth="1"/>
    <col min="12555" max="12555" width="16.36328125" style="4" bestFit="1" customWidth="1"/>
    <col min="12556" max="12557" width="16.26953125" style="4" bestFit="1" customWidth="1"/>
    <col min="12558" max="12800" width="9.1796875" style="4"/>
    <col min="12801" max="12801" width="27.1796875" style="4" customWidth="1"/>
    <col min="12802" max="12802" width="41.36328125" style="4" customWidth="1"/>
    <col min="12803" max="12803" width="21.7265625" style="4" customWidth="1"/>
    <col min="12804" max="12804" width="22" style="4" customWidth="1"/>
    <col min="12805" max="12805" width="24.36328125" style="4" customWidth="1"/>
    <col min="12806" max="12806" width="21.26953125" style="4" customWidth="1"/>
    <col min="12807" max="12807" width="21.7265625" style="4" customWidth="1"/>
    <col min="12808" max="12808" width="23.1796875" style="4" customWidth="1"/>
    <col min="12809" max="12809" width="22.54296875" style="4" customWidth="1"/>
    <col min="12810" max="12810" width="17.1796875" style="4" bestFit="1" customWidth="1"/>
    <col min="12811" max="12811" width="16.36328125" style="4" bestFit="1" customWidth="1"/>
    <col min="12812" max="12813" width="16.26953125" style="4" bestFit="1" customWidth="1"/>
    <col min="12814" max="13056" width="9.1796875" style="4"/>
    <col min="13057" max="13057" width="27.1796875" style="4" customWidth="1"/>
    <col min="13058" max="13058" width="41.36328125" style="4" customWidth="1"/>
    <col min="13059" max="13059" width="21.7265625" style="4" customWidth="1"/>
    <col min="13060" max="13060" width="22" style="4" customWidth="1"/>
    <col min="13061" max="13061" width="24.36328125" style="4" customWidth="1"/>
    <col min="13062" max="13062" width="21.26953125" style="4" customWidth="1"/>
    <col min="13063" max="13063" width="21.7265625" style="4" customWidth="1"/>
    <col min="13064" max="13064" width="23.1796875" style="4" customWidth="1"/>
    <col min="13065" max="13065" width="22.54296875" style="4" customWidth="1"/>
    <col min="13066" max="13066" width="17.1796875" style="4" bestFit="1" customWidth="1"/>
    <col min="13067" max="13067" width="16.36328125" style="4" bestFit="1" customWidth="1"/>
    <col min="13068" max="13069" width="16.26953125" style="4" bestFit="1" customWidth="1"/>
    <col min="13070" max="13312" width="9.1796875" style="4"/>
    <col min="13313" max="13313" width="27.1796875" style="4" customWidth="1"/>
    <col min="13314" max="13314" width="41.36328125" style="4" customWidth="1"/>
    <col min="13315" max="13315" width="21.7265625" style="4" customWidth="1"/>
    <col min="13316" max="13316" width="22" style="4" customWidth="1"/>
    <col min="13317" max="13317" width="24.36328125" style="4" customWidth="1"/>
    <col min="13318" max="13318" width="21.26953125" style="4" customWidth="1"/>
    <col min="13319" max="13319" width="21.7265625" style="4" customWidth="1"/>
    <col min="13320" max="13320" width="23.1796875" style="4" customWidth="1"/>
    <col min="13321" max="13321" width="22.54296875" style="4" customWidth="1"/>
    <col min="13322" max="13322" width="17.1796875" style="4" bestFit="1" customWidth="1"/>
    <col min="13323" max="13323" width="16.36328125" style="4" bestFit="1" customWidth="1"/>
    <col min="13324" max="13325" width="16.26953125" style="4" bestFit="1" customWidth="1"/>
    <col min="13326" max="13568" width="9.1796875" style="4"/>
    <col min="13569" max="13569" width="27.1796875" style="4" customWidth="1"/>
    <col min="13570" max="13570" width="41.36328125" style="4" customWidth="1"/>
    <col min="13571" max="13571" width="21.7265625" style="4" customWidth="1"/>
    <col min="13572" max="13572" width="22" style="4" customWidth="1"/>
    <col min="13573" max="13573" width="24.36328125" style="4" customWidth="1"/>
    <col min="13574" max="13574" width="21.26953125" style="4" customWidth="1"/>
    <col min="13575" max="13575" width="21.7265625" style="4" customWidth="1"/>
    <col min="13576" max="13576" width="23.1796875" style="4" customWidth="1"/>
    <col min="13577" max="13577" width="22.54296875" style="4" customWidth="1"/>
    <col min="13578" max="13578" width="17.1796875" style="4" bestFit="1" customWidth="1"/>
    <col min="13579" max="13579" width="16.36328125" style="4" bestFit="1" customWidth="1"/>
    <col min="13580" max="13581" width="16.26953125" style="4" bestFit="1" customWidth="1"/>
    <col min="13582" max="13824" width="9.1796875" style="4"/>
    <col min="13825" max="13825" width="27.1796875" style="4" customWidth="1"/>
    <col min="13826" max="13826" width="41.36328125" style="4" customWidth="1"/>
    <col min="13827" max="13827" width="21.7265625" style="4" customWidth="1"/>
    <col min="13828" max="13828" width="22" style="4" customWidth="1"/>
    <col min="13829" max="13829" width="24.36328125" style="4" customWidth="1"/>
    <col min="13830" max="13830" width="21.26953125" style="4" customWidth="1"/>
    <col min="13831" max="13831" width="21.7265625" style="4" customWidth="1"/>
    <col min="13832" max="13832" width="23.1796875" style="4" customWidth="1"/>
    <col min="13833" max="13833" width="22.54296875" style="4" customWidth="1"/>
    <col min="13834" max="13834" width="17.1796875" style="4" bestFit="1" customWidth="1"/>
    <col min="13835" max="13835" width="16.36328125" style="4" bestFit="1" customWidth="1"/>
    <col min="13836" max="13837" width="16.26953125" style="4" bestFit="1" customWidth="1"/>
    <col min="13838" max="14080" width="9.1796875" style="4"/>
    <col min="14081" max="14081" width="27.1796875" style="4" customWidth="1"/>
    <col min="14082" max="14082" width="41.36328125" style="4" customWidth="1"/>
    <col min="14083" max="14083" width="21.7265625" style="4" customWidth="1"/>
    <col min="14084" max="14084" width="22" style="4" customWidth="1"/>
    <col min="14085" max="14085" width="24.36328125" style="4" customWidth="1"/>
    <col min="14086" max="14086" width="21.26953125" style="4" customWidth="1"/>
    <col min="14087" max="14087" width="21.7265625" style="4" customWidth="1"/>
    <col min="14088" max="14088" width="23.1796875" style="4" customWidth="1"/>
    <col min="14089" max="14089" width="22.54296875" style="4" customWidth="1"/>
    <col min="14090" max="14090" width="17.1796875" style="4" bestFit="1" customWidth="1"/>
    <col min="14091" max="14091" width="16.36328125" style="4" bestFit="1" customWidth="1"/>
    <col min="14092" max="14093" width="16.26953125" style="4" bestFit="1" customWidth="1"/>
    <col min="14094" max="14336" width="9.1796875" style="4"/>
    <col min="14337" max="14337" width="27.1796875" style="4" customWidth="1"/>
    <col min="14338" max="14338" width="41.36328125" style="4" customWidth="1"/>
    <col min="14339" max="14339" width="21.7265625" style="4" customWidth="1"/>
    <col min="14340" max="14340" width="22" style="4" customWidth="1"/>
    <col min="14341" max="14341" width="24.36328125" style="4" customWidth="1"/>
    <col min="14342" max="14342" width="21.26953125" style="4" customWidth="1"/>
    <col min="14343" max="14343" width="21.7265625" style="4" customWidth="1"/>
    <col min="14344" max="14344" width="23.1796875" style="4" customWidth="1"/>
    <col min="14345" max="14345" width="22.54296875" style="4" customWidth="1"/>
    <col min="14346" max="14346" width="17.1796875" style="4" bestFit="1" customWidth="1"/>
    <col min="14347" max="14347" width="16.36328125" style="4" bestFit="1" customWidth="1"/>
    <col min="14348" max="14349" width="16.26953125" style="4" bestFit="1" customWidth="1"/>
    <col min="14350" max="14592" width="9.1796875" style="4"/>
    <col min="14593" max="14593" width="27.1796875" style="4" customWidth="1"/>
    <col min="14594" max="14594" width="41.36328125" style="4" customWidth="1"/>
    <col min="14595" max="14595" width="21.7265625" style="4" customWidth="1"/>
    <col min="14596" max="14596" width="22" style="4" customWidth="1"/>
    <col min="14597" max="14597" width="24.36328125" style="4" customWidth="1"/>
    <col min="14598" max="14598" width="21.26953125" style="4" customWidth="1"/>
    <col min="14599" max="14599" width="21.7265625" style="4" customWidth="1"/>
    <col min="14600" max="14600" width="23.1796875" style="4" customWidth="1"/>
    <col min="14601" max="14601" width="22.54296875" style="4" customWidth="1"/>
    <col min="14602" max="14602" width="17.1796875" style="4" bestFit="1" customWidth="1"/>
    <col min="14603" max="14603" width="16.36328125" style="4" bestFit="1" customWidth="1"/>
    <col min="14604" max="14605" width="16.26953125" style="4" bestFit="1" customWidth="1"/>
    <col min="14606" max="14848" width="9.1796875" style="4"/>
    <col min="14849" max="14849" width="27.1796875" style="4" customWidth="1"/>
    <col min="14850" max="14850" width="41.36328125" style="4" customWidth="1"/>
    <col min="14851" max="14851" width="21.7265625" style="4" customWidth="1"/>
    <col min="14852" max="14852" width="22" style="4" customWidth="1"/>
    <col min="14853" max="14853" width="24.36328125" style="4" customWidth="1"/>
    <col min="14854" max="14854" width="21.26953125" style="4" customWidth="1"/>
    <col min="14855" max="14855" width="21.7265625" style="4" customWidth="1"/>
    <col min="14856" max="14856" width="23.1796875" style="4" customWidth="1"/>
    <col min="14857" max="14857" width="22.54296875" style="4" customWidth="1"/>
    <col min="14858" max="14858" width="17.1796875" style="4" bestFit="1" customWidth="1"/>
    <col min="14859" max="14859" width="16.36328125" style="4" bestFit="1" customWidth="1"/>
    <col min="14860" max="14861" width="16.26953125" style="4" bestFit="1" customWidth="1"/>
    <col min="14862" max="15104" width="9.1796875" style="4"/>
    <col min="15105" max="15105" width="27.1796875" style="4" customWidth="1"/>
    <col min="15106" max="15106" width="41.36328125" style="4" customWidth="1"/>
    <col min="15107" max="15107" width="21.7265625" style="4" customWidth="1"/>
    <col min="15108" max="15108" width="22" style="4" customWidth="1"/>
    <col min="15109" max="15109" width="24.36328125" style="4" customWidth="1"/>
    <col min="15110" max="15110" width="21.26953125" style="4" customWidth="1"/>
    <col min="15111" max="15111" width="21.7265625" style="4" customWidth="1"/>
    <col min="15112" max="15112" width="23.1796875" style="4" customWidth="1"/>
    <col min="15113" max="15113" width="22.54296875" style="4" customWidth="1"/>
    <col min="15114" max="15114" width="17.1796875" style="4" bestFit="1" customWidth="1"/>
    <col min="15115" max="15115" width="16.36328125" style="4" bestFit="1" customWidth="1"/>
    <col min="15116" max="15117" width="16.26953125" style="4" bestFit="1" customWidth="1"/>
    <col min="15118" max="15360" width="9.1796875" style="4"/>
    <col min="15361" max="15361" width="27.1796875" style="4" customWidth="1"/>
    <col min="15362" max="15362" width="41.36328125" style="4" customWidth="1"/>
    <col min="15363" max="15363" width="21.7265625" style="4" customWidth="1"/>
    <col min="15364" max="15364" width="22" style="4" customWidth="1"/>
    <col min="15365" max="15365" width="24.36328125" style="4" customWidth="1"/>
    <col min="15366" max="15366" width="21.26953125" style="4" customWidth="1"/>
    <col min="15367" max="15367" width="21.7265625" style="4" customWidth="1"/>
    <col min="15368" max="15368" width="23.1796875" style="4" customWidth="1"/>
    <col min="15369" max="15369" width="22.54296875" style="4" customWidth="1"/>
    <col min="15370" max="15370" width="17.1796875" style="4" bestFit="1" customWidth="1"/>
    <col min="15371" max="15371" width="16.36328125" style="4" bestFit="1" customWidth="1"/>
    <col min="15372" max="15373" width="16.26953125" style="4" bestFit="1" customWidth="1"/>
    <col min="15374" max="15616" width="9.1796875" style="4"/>
    <col min="15617" max="15617" width="27.1796875" style="4" customWidth="1"/>
    <col min="15618" max="15618" width="41.36328125" style="4" customWidth="1"/>
    <col min="15619" max="15619" width="21.7265625" style="4" customWidth="1"/>
    <col min="15620" max="15620" width="22" style="4" customWidth="1"/>
    <col min="15621" max="15621" width="24.36328125" style="4" customWidth="1"/>
    <col min="15622" max="15622" width="21.26953125" style="4" customWidth="1"/>
    <col min="15623" max="15623" width="21.7265625" style="4" customWidth="1"/>
    <col min="15624" max="15624" width="23.1796875" style="4" customWidth="1"/>
    <col min="15625" max="15625" width="22.54296875" style="4" customWidth="1"/>
    <col min="15626" max="15626" width="17.1796875" style="4" bestFit="1" customWidth="1"/>
    <col min="15627" max="15627" width="16.36328125" style="4" bestFit="1" customWidth="1"/>
    <col min="15628" max="15629" width="16.26953125" style="4" bestFit="1" customWidth="1"/>
    <col min="15630" max="15872" width="9.1796875" style="4"/>
    <col min="15873" max="15873" width="27.1796875" style="4" customWidth="1"/>
    <col min="15874" max="15874" width="41.36328125" style="4" customWidth="1"/>
    <col min="15875" max="15875" width="21.7265625" style="4" customWidth="1"/>
    <col min="15876" max="15876" width="22" style="4" customWidth="1"/>
    <col min="15877" max="15877" width="24.36328125" style="4" customWidth="1"/>
    <col min="15878" max="15878" width="21.26953125" style="4" customWidth="1"/>
    <col min="15879" max="15879" width="21.7265625" style="4" customWidth="1"/>
    <col min="15880" max="15880" width="23.1796875" style="4" customWidth="1"/>
    <col min="15881" max="15881" width="22.54296875" style="4" customWidth="1"/>
    <col min="15882" max="15882" width="17.1796875" style="4" bestFit="1" customWidth="1"/>
    <col min="15883" max="15883" width="16.36328125" style="4" bestFit="1" customWidth="1"/>
    <col min="15884" max="15885" width="16.26953125" style="4" bestFit="1" customWidth="1"/>
    <col min="15886" max="16128" width="9.1796875" style="4"/>
    <col min="16129" max="16129" width="27.1796875" style="4" customWidth="1"/>
    <col min="16130" max="16130" width="41.36328125" style="4" customWidth="1"/>
    <col min="16131" max="16131" width="21.7265625" style="4" customWidth="1"/>
    <col min="16132" max="16132" width="22" style="4" customWidth="1"/>
    <col min="16133" max="16133" width="24.36328125" style="4" customWidth="1"/>
    <col min="16134" max="16134" width="21.26953125" style="4" customWidth="1"/>
    <col min="16135" max="16135" width="21.7265625" style="4" customWidth="1"/>
    <col min="16136" max="16136" width="23.1796875" style="4" customWidth="1"/>
    <col min="16137" max="16137" width="22.54296875" style="4" customWidth="1"/>
    <col min="16138" max="16138" width="17.1796875" style="4" bestFit="1" customWidth="1"/>
    <col min="16139" max="16139" width="16.36328125" style="4" bestFit="1" customWidth="1"/>
    <col min="16140" max="16141" width="16.26953125" style="4" bestFit="1" customWidth="1"/>
    <col min="16142" max="16384" width="9.1796875" style="4"/>
  </cols>
  <sheetData>
    <row r="1" spans="1:256" ht="18" customHeight="1" x14ac:dyDescent="0.35"/>
    <row r="2" spans="1:256" s="6" customFormat="1" ht="17.5" x14ac:dyDescent="0.35">
      <c r="A2" s="5" t="s">
        <v>0</v>
      </c>
    </row>
    <row r="3" spans="1:256" s="6" customFormat="1" ht="9" customHeight="1" x14ac:dyDescent="0.35">
      <c r="A3" s="5"/>
    </row>
    <row r="4" spans="1:256" s="9" customFormat="1" ht="32.25" customHeight="1" x14ac:dyDescent="0.35">
      <c r="A4" s="7" t="s">
        <v>1</v>
      </c>
      <c r="B4" s="8"/>
      <c r="C4" s="142">
        <v>46022</v>
      </c>
      <c r="D4" s="142">
        <v>45657</v>
      </c>
    </row>
    <row r="5" spans="1:256" s="1" customFormat="1" x14ac:dyDescent="0.35">
      <c r="A5" s="10">
        <v>1</v>
      </c>
      <c r="B5" s="11" t="s">
        <v>2</v>
      </c>
      <c r="C5" s="157">
        <f>C6+C7+C8+C9</f>
        <v>1581149982.8199999</v>
      </c>
      <c r="D5" s="157">
        <f>D6+D7+D8+D9</f>
        <v>1406825842.5583761</v>
      </c>
    </row>
    <row r="6" spans="1:256" s="1" customFormat="1" x14ac:dyDescent="0.35">
      <c r="A6" s="12" t="s">
        <v>3</v>
      </c>
      <c r="B6" s="13" t="s">
        <v>4</v>
      </c>
      <c r="C6" s="150">
        <v>1045893440</v>
      </c>
      <c r="D6" s="150">
        <v>792325330</v>
      </c>
    </row>
    <row r="7" spans="1:256" s="1" customFormat="1" x14ac:dyDescent="0.35">
      <c r="A7" s="15" t="s">
        <v>5</v>
      </c>
      <c r="B7" s="16" t="s">
        <v>6</v>
      </c>
      <c r="C7" s="158">
        <v>490437293.81999999</v>
      </c>
      <c r="D7" s="158">
        <v>490437293.83499998</v>
      </c>
    </row>
    <row r="8" spans="1:256" s="1" customFormat="1" x14ac:dyDescent="0.35">
      <c r="A8" s="12" t="s">
        <v>7</v>
      </c>
      <c r="B8" s="13" t="s">
        <v>8</v>
      </c>
      <c r="C8" s="150">
        <v>0</v>
      </c>
      <c r="D8" s="150">
        <v>0</v>
      </c>
    </row>
    <row r="9" spans="1:256" s="1" customFormat="1" x14ac:dyDescent="0.35">
      <c r="A9" s="12" t="s">
        <v>9</v>
      </c>
      <c r="B9" s="13" t="s">
        <v>10</v>
      </c>
      <c r="C9" s="150">
        <v>44819249</v>
      </c>
      <c r="D9" s="150">
        <v>124063218.72337613</v>
      </c>
    </row>
    <row r="10" spans="1:256" s="1" customFormat="1" x14ac:dyDescent="0.35">
      <c r="A10" s="17" t="s">
        <v>11</v>
      </c>
      <c r="B10" s="3"/>
      <c r="C10" s="159"/>
      <c r="D10" s="159"/>
    </row>
    <row r="11" spans="1:256" s="1" customFormat="1" x14ac:dyDescent="0.35">
      <c r="A11" s="12" t="s">
        <v>12</v>
      </c>
      <c r="B11" s="19" t="s">
        <v>13</v>
      </c>
      <c r="C11" s="150">
        <v>0</v>
      </c>
      <c r="D11" s="150">
        <v>0</v>
      </c>
    </row>
    <row r="12" spans="1:256" s="1" customFormat="1" ht="11" customHeight="1" x14ac:dyDescent="0.35">
      <c r="A12" s="20"/>
      <c r="B12" s="21"/>
      <c r="C12" s="22"/>
      <c r="D12" s="22"/>
    </row>
    <row r="13" spans="1:256" s="1" customFormat="1" ht="17.5" x14ac:dyDescent="0.35">
      <c r="A13" s="5" t="s">
        <v>14</v>
      </c>
      <c r="B13" s="6"/>
      <c r="C13" s="6"/>
      <c r="D13" s="6"/>
      <c r="E13" s="5"/>
      <c r="F13" s="6"/>
      <c r="G13" s="6"/>
      <c r="H13" s="6"/>
      <c r="I13" s="5"/>
      <c r="J13" s="6"/>
      <c r="K13" s="6"/>
      <c r="L13" s="6"/>
      <c r="M13" s="5"/>
      <c r="N13" s="6"/>
      <c r="O13" s="6"/>
      <c r="P13" s="6"/>
      <c r="Q13" s="5"/>
      <c r="R13" s="6"/>
      <c r="S13" s="6"/>
      <c r="T13" s="6"/>
      <c r="U13" s="5"/>
      <c r="V13" s="6"/>
      <c r="W13" s="6"/>
      <c r="X13" s="6"/>
      <c r="Y13" s="5"/>
      <c r="Z13" s="6"/>
      <c r="AA13" s="6"/>
      <c r="AB13" s="6"/>
      <c r="AC13" s="5"/>
      <c r="AD13" s="6"/>
      <c r="AE13" s="6"/>
      <c r="AF13" s="6"/>
      <c r="AG13" s="5"/>
      <c r="AH13" s="6"/>
      <c r="AI13" s="6"/>
      <c r="AJ13" s="6"/>
      <c r="AK13" s="5"/>
      <c r="AL13" s="6"/>
      <c r="AM13" s="6"/>
      <c r="AN13" s="6"/>
      <c r="AO13" s="5"/>
      <c r="AP13" s="6"/>
      <c r="AQ13" s="6"/>
      <c r="AR13" s="6"/>
      <c r="AS13" s="5"/>
      <c r="AT13" s="6"/>
      <c r="AU13" s="6"/>
      <c r="AV13" s="6"/>
      <c r="AW13" s="5"/>
      <c r="AX13" s="6"/>
      <c r="AY13" s="6"/>
      <c r="AZ13" s="6"/>
      <c r="BA13" s="5"/>
      <c r="BB13" s="6"/>
      <c r="BC13" s="6"/>
      <c r="BD13" s="6"/>
      <c r="BE13" s="5"/>
      <c r="BF13" s="6"/>
      <c r="BG13" s="6"/>
      <c r="BH13" s="6"/>
      <c r="BI13" s="5"/>
      <c r="BJ13" s="6"/>
      <c r="BK13" s="6"/>
      <c r="BL13" s="6"/>
      <c r="BM13" s="5"/>
      <c r="BN13" s="6"/>
      <c r="BO13" s="6"/>
      <c r="BP13" s="6"/>
      <c r="BQ13" s="5"/>
      <c r="BR13" s="6"/>
      <c r="BS13" s="6"/>
      <c r="BT13" s="6"/>
      <c r="BU13" s="5"/>
      <c r="BV13" s="6"/>
      <c r="BW13" s="6"/>
      <c r="BX13" s="6"/>
      <c r="BY13" s="5"/>
      <c r="BZ13" s="6"/>
      <c r="CA13" s="6"/>
      <c r="CB13" s="6"/>
      <c r="CC13" s="5"/>
      <c r="CD13" s="6"/>
      <c r="CE13" s="6"/>
      <c r="CF13" s="6"/>
      <c r="CG13" s="5"/>
      <c r="CH13" s="6"/>
      <c r="CI13" s="6"/>
      <c r="CJ13" s="6"/>
      <c r="CK13" s="5"/>
      <c r="CL13" s="6"/>
      <c r="CM13" s="6"/>
      <c r="CN13" s="6"/>
      <c r="CO13" s="5"/>
      <c r="CP13" s="6"/>
      <c r="CQ13" s="6"/>
      <c r="CR13" s="6"/>
      <c r="CS13" s="5"/>
      <c r="CT13" s="6"/>
      <c r="CU13" s="6"/>
      <c r="CV13" s="6"/>
      <c r="CW13" s="5"/>
      <c r="CX13" s="6"/>
      <c r="CY13" s="6"/>
      <c r="CZ13" s="6"/>
      <c r="DA13" s="5"/>
      <c r="DB13" s="6"/>
      <c r="DC13" s="6"/>
      <c r="DD13" s="6"/>
      <c r="DE13" s="5"/>
      <c r="DF13" s="6"/>
      <c r="DG13" s="6"/>
      <c r="DH13" s="6"/>
      <c r="DI13" s="5"/>
      <c r="DJ13" s="6"/>
      <c r="DK13" s="6"/>
      <c r="DL13" s="6"/>
      <c r="DM13" s="5"/>
      <c r="DN13" s="6"/>
      <c r="DO13" s="6"/>
      <c r="DP13" s="6"/>
      <c r="DQ13" s="5"/>
      <c r="DR13" s="6"/>
      <c r="DS13" s="6"/>
      <c r="DT13" s="6"/>
      <c r="DU13" s="5"/>
      <c r="DV13" s="6"/>
      <c r="DW13" s="6"/>
      <c r="DX13" s="6"/>
      <c r="DY13" s="5"/>
      <c r="DZ13" s="6"/>
      <c r="EA13" s="6"/>
      <c r="EB13" s="6"/>
      <c r="EC13" s="5"/>
      <c r="ED13" s="6"/>
      <c r="EE13" s="6"/>
      <c r="EF13" s="6"/>
      <c r="EG13" s="5"/>
      <c r="EH13" s="6"/>
      <c r="EI13" s="6"/>
      <c r="EJ13" s="6"/>
      <c r="EK13" s="5"/>
      <c r="EL13" s="6"/>
      <c r="EM13" s="6"/>
      <c r="EN13" s="6"/>
      <c r="EO13" s="5"/>
      <c r="EP13" s="6"/>
      <c r="EQ13" s="6"/>
      <c r="ER13" s="6"/>
      <c r="ES13" s="5"/>
      <c r="ET13" s="6"/>
      <c r="EU13" s="6"/>
      <c r="EV13" s="6"/>
      <c r="EW13" s="5"/>
      <c r="EX13" s="6"/>
      <c r="EY13" s="6"/>
      <c r="EZ13" s="6"/>
      <c r="FA13" s="5"/>
      <c r="FB13" s="6"/>
      <c r="FC13" s="6"/>
      <c r="FD13" s="6"/>
      <c r="FE13" s="5"/>
      <c r="FF13" s="6"/>
      <c r="FG13" s="6"/>
      <c r="FH13" s="6"/>
      <c r="FI13" s="5"/>
      <c r="FJ13" s="6"/>
      <c r="FK13" s="6"/>
      <c r="FL13" s="6"/>
      <c r="FM13" s="5"/>
      <c r="FN13" s="6"/>
      <c r="FO13" s="6"/>
      <c r="FP13" s="6"/>
      <c r="FQ13" s="5"/>
      <c r="FR13" s="6"/>
      <c r="FS13" s="6"/>
      <c r="FT13" s="6"/>
      <c r="FU13" s="5"/>
      <c r="FV13" s="6"/>
      <c r="FW13" s="6"/>
      <c r="FX13" s="6"/>
      <c r="FY13" s="5"/>
      <c r="FZ13" s="6"/>
      <c r="GA13" s="6"/>
      <c r="GB13" s="6"/>
      <c r="GC13" s="5"/>
      <c r="GD13" s="6"/>
      <c r="GE13" s="6"/>
      <c r="GF13" s="6"/>
      <c r="GG13" s="5"/>
      <c r="GH13" s="6"/>
      <c r="GI13" s="6"/>
      <c r="GJ13" s="6"/>
      <c r="GK13" s="5"/>
      <c r="GL13" s="6"/>
      <c r="GM13" s="6"/>
      <c r="GN13" s="6"/>
      <c r="GO13" s="5"/>
      <c r="GP13" s="6"/>
      <c r="GQ13" s="6"/>
      <c r="GR13" s="6"/>
      <c r="GS13" s="5"/>
      <c r="GT13" s="6"/>
      <c r="GU13" s="6"/>
      <c r="GV13" s="6"/>
      <c r="GW13" s="5"/>
      <c r="GX13" s="6"/>
      <c r="GY13" s="6"/>
      <c r="GZ13" s="6"/>
      <c r="HA13" s="5"/>
      <c r="HB13" s="6"/>
      <c r="HC13" s="6"/>
      <c r="HD13" s="6"/>
      <c r="HE13" s="5"/>
      <c r="HF13" s="6"/>
      <c r="HG13" s="6"/>
      <c r="HH13" s="6"/>
      <c r="HI13" s="5"/>
      <c r="HJ13" s="6"/>
      <c r="HK13" s="6"/>
      <c r="HL13" s="6"/>
      <c r="HM13" s="5"/>
      <c r="HN13" s="6"/>
      <c r="HO13" s="6"/>
      <c r="HP13" s="6"/>
      <c r="HQ13" s="5"/>
      <c r="HR13" s="6"/>
      <c r="HS13" s="6"/>
      <c r="HT13" s="6"/>
      <c r="HU13" s="5"/>
      <c r="HV13" s="6"/>
      <c r="HW13" s="6"/>
      <c r="HX13" s="6"/>
      <c r="HY13" s="5"/>
      <c r="HZ13" s="6"/>
      <c r="IA13" s="6"/>
      <c r="IB13" s="6"/>
      <c r="IC13" s="5"/>
      <c r="ID13" s="6"/>
      <c r="IE13" s="6"/>
      <c r="IF13" s="6"/>
      <c r="IG13" s="5"/>
      <c r="IH13" s="6"/>
      <c r="II13" s="6"/>
      <c r="IJ13" s="6"/>
      <c r="IK13" s="5"/>
      <c r="IL13" s="6"/>
      <c r="IM13" s="6"/>
      <c r="IN13" s="6"/>
      <c r="IO13" s="5"/>
      <c r="IP13" s="6"/>
      <c r="IQ13" s="6"/>
      <c r="IR13" s="6"/>
      <c r="IS13" s="5"/>
      <c r="IT13" s="6"/>
      <c r="IU13" s="6"/>
      <c r="IV13" s="6"/>
    </row>
    <row r="14" spans="1:256" s="1" customFormat="1" ht="8" customHeight="1" x14ac:dyDescent="0.35">
      <c r="A14" s="5"/>
      <c r="B14" s="6"/>
      <c r="C14" s="6"/>
      <c r="D14" s="6"/>
      <c r="E14" s="5"/>
      <c r="F14" s="6"/>
      <c r="G14" s="6"/>
      <c r="H14" s="6"/>
      <c r="I14" s="5"/>
      <c r="J14" s="6"/>
      <c r="K14" s="6"/>
      <c r="L14" s="6"/>
      <c r="M14" s="5"/>
      <c r="N14" s="6"/>
      <c r="O14" s="6"/>
      <c r="P14" s="6"/>
      <c r="Q14" s="5"/>
      <c r="R14" s="6"/>
      <c r="S14" s="6"/>
      <c r="T14" s="6"/>
      <c r="U14" s="5"/>
      <c r="V14" s="6"/>
      <c r="W14" s="6"/>
      <c r="X14" s="6"/>
      <c r="Y14" s="5"/>
      <c r="Z14" s="6"/>
      <c r="AA14" s="6"/>
      <c r="AB14" s="6"/>
      <c r="AC14" s="5"/>
      <c r="AD14" s="6"/>
      <c r="AE14" s="6"/>
      <c r="AF14" s="6"/>
      <c r="AG14" s="5"/>
      <c r="AH14" s="6"/>
      <c r="AI14" s="6"/>
      <c r="AJ14" s="6"/>
      <c r="AK14" s="5"/>
      <c r="AL14" s="6"/>
      <c r="AM14" s="6"/>
      <c r="AN14" s="6"/>
      <c r="AO14" s="5"/>
      <c r="AP14" s="6"/>
      <c r="AQ14" s="6"/>
      <c r="AR14" s="6"/>
      <c r="AS14" s="5"/>
      <c r="AT14" s="6"/>
      <c r="AU14" s="6"/>
      <c r="AV14" s="6"/>
      <c r="AW14" s="5"/>
      <c r="AX14" s="6"/>
      <c r="AY14" s="6"/>
      <c r="AZ14" s="6"/>
      <c r="BA14" s="5"/>
      <c r="BB14" s="6"/>
      <c r="BC14" s="6"/>
      <c r="BD14" s="6"/>
      <c r="BE14" s="5"/>
      <c r="BF14" s="6"/>
      <c r="BG14" s="6"/>
      <c r="BH14" s="6"/>
      <c r="BI14" s="5"/>
      <c r="BJ14" s="6"/>
      <c r="BK14" s="6"/>
      <c r="BL14" s="6"/>
      <c r="BM14" s="5"/>
      <c r="BN14" s="6"/>
      <c r="BO14" s="6"/>
      <c r="BP14" s="6"/>
      <c r="BQ14" s="5"/>
      <c r="BR14" s="6"/>
      <c r="BS14" s="6"/>
      <c r="BT14" s="6"/>
      <c r="BU14" s="5"/>
      <c r="BV14" s="6"/>
      <c r="BW14" s="6"/>
      <c r="BX14" s="6"/>
      <c r="BY14" s="5"/>
      <c r="BZ14" s="6"/>
      <c r="CA14" s="6"/>
      <c r="CB14" s="6"/>
      <c r="CC14" s="5"/>
      <c r="CD14" s="6"/>
      <c r="CE14" s="6"/>
      <c r="CF14" s="6"/>
      <c r="CG14" s="5"/>
      <c r="CH14" s="6"/>
      <c r="CI14" s="6"/>
      <c r="CJ14" s="6"/>
      <c r="CK14" s="5"/>
      <c r="CL14" s="6"/>
      <c r="CM14" s="6"/>
      <c r="CN14" s="6"/>
      <c r="CO14" s="5"/>
      <c r="CP14" s="6"/>
      <c r="CQ14" s="6"/>
      <c r="CR14" s="6"/>
      <c r="CS14" s="5"/>
      <c r="CT14" s="6"/>
      <c r="CU14" s="6"/>
      <c r="CV14" s="6"/>
      <c r="CW14" s="5"/>
      <c r="CX14" s="6"/>
      <c r="CY14" s="6"/>
      <c r="CZ14" s="6"/>
      <c r="DA14" s="5"/>
      <c r="DB14" s="6"/>
      <c r="DC14" s="6"/>
      <c r="DD14" s="6"/>
      <c r="DE14" s="5"/>
      <c r="DF14" s="6"/>
      <c r="DG14" s="6"/>
      <c r="DH14" s="6"/>
      <c r="DI14" s="5"/>
      <c r="DJ14" s="6"/>
      <c r="DK14" s="6"/>
      <c r="DL14" s="6"/>
      <c r="DM14" s="5"/>
      <c r="DN14" s="6"/>
      <c r="DO14" s="6"/>
      <c r="DP14" s="6"/>
      <c r="DQ14" s="5"/>
      <c r="DR14" s="6"/>
      <c r="DS14" s="6"/>
      <c r="DT14" s="6"/>
      <c r="DU14" s="5"/>
      <c r="DV14" s="6"/>
      <c r="DW14" s="6"/>
      <c r="DX14" s="6"/>
      <c r="DY14" s="5"/>
      <c r="DZ14" s="6"/>
      <c r="EA14" s="6"/>
      <c r="EB14" s="6"/>
      <c r="EC14" s="5"/>
      <c r="ED14" s="6"/>
      <c r="EE14" s="6"/>
      <c r="EF14" s="6"/>
      <c r="EG14" s="5"/>
      <c r="EH14" s="6"/>
      <c r="EI14" s="6"/>
      <c r="EJ14" s="6"/>
      <c r="EK14" s="5"/>
      <c r="EL14" s="6"/>
      <c r="EM14" s="6"/>
      <c r="EN14" s="6"/>
      <c r="EO14" s="5"/>
      <c r="EP14" s="6"/>
      <c r="EQ14" s="6"/>
      <c r="ER14" s="6"/>
      <c r="ES14" s="5"/>
      <c r="ET14" s="6"/>
      <c r="EU14" s="6"/>
      <c r="EV14" s="6"/>
      <c r="EW14" s="5"/>
      <c r="EX14" s="6"/>
      <c r="EY14" s="6"/>
      <c r="EZ14" s="6"/>
      <c r="FA14" s="5"/>
      <c r="FB14" s="6"/>
      <c r="FC14" s="6"/>
      <c r="FD14" s="6"/>
      <c r="FE14" s="5"/>
      <c r="FF14" s="6"/>
      <c r="FG14" s="6"/>
      <c r="FH14" s="6"/>
      <c r="FI14" s="5"/>
      <c r="FJ14" s="6"/>
      <c r="FK14" s="6"/>
      <c r="FL14" s="6"/>
      <c r="FM14" s="5"/>
      <c r="FN14" s="6"/>
      <c r="FO14" s="6"/>
      <c r="FP14" s="6"/>
      <c r="FQ14" s="5"/>
      <c r="FR14" s="6"/>
      <c r="FS14" s="6"/>
      <c r="FT14" s="6"/>
      <c r="FU14" s="5"/>
      <c r="FV14" s="6"/>
      <c r="FW14" s="6"/>
      <c r="FX14" s="6"/>
      <c r="FY14" s="5"/>
      <c r="FZ14" s="6"/>
      <c r="GA14" s="6"/>
      <c r="GB14" s="6"/>
      <c r="GC14" s="5"/>
      <c r="GD14" s="6"/>
      <c r="GE14" s="6"/>
      <c r="GF14" s="6"/>
      <c r="GG14" s="5"/>
      <c r="GH14" s="6"/>
      <c r="GI14" s="6"/>
      <c r="GJ14" s="6"/>
      <c r="GK14" s="5"/>
      <c r="GL14" s="6"/>
      <c r="GM14" s="6"/>
      <c r="GN14" s="6"/>
      <c r="GO14" s="5"/>
      <c r="GP14" s="6"/>
      <c r="GQ14" s="6"/>
      <c r="GR14" s="6"/>
      <c r="GS14" s="5"/>
      <c r="GT14" s="6"/>
      <c r="GU14" s="6"/>
      <c r="GV14" s="6"/>
      <c r="GW14" s="5"/>
      <c r="GX14" s="6"/>
      <c r="GY14" s="6"/>
      <c r="GZ14" s="6"/>
      <c r="HA14" s="5"/>
      <c r="HB14" s="6"/>
      <c r="HC14" s="6"/>
      <c r="HD14" s="6"/>
      <c r="HE14" s="5"/>
      <c r="HF14" s="6"/>
      <c r="HG14" s="6"/>
      <c r="HH14" s="6"/>
      <c r="HI14" s="5"/>
      <c r="HJ14" s="6"/>
      <c r="HK14" s="6"/>
      <c r="HL14" s="6"/>
      <c r="HM14" s="5"/>
      <c r="HN14" s="6"/>
      <c r="HO14" s="6"/>
      <c r="HP14" s="6"/>
      <c r="HQ14" s="5"/>
      <c r="HR14" s="6"/>
      <c r="HS14" s="6"/>
      <c r="HT14" s="6"/>
      <c r="HU14" s="5"/>
      <c r="HV14" s="6"/>
      <c r="HW14" s="6"/>
      <c r="HX14" s="6"/>
      <c r="HY14" s="5"/>
      <c r="HZ14" s="6"/>
      <c r="IA14" s="6"/>
      <c r="IB14" s="6"/>
      <c r="IC14" s="5"/>
      <c r="ID14" s="6"/>
      <c r="IE14" s="6"/>
      <c r="IF14" s="6"/>
      <c r="IG14" s="5"/>
      <c r="IH14" s="6"/>
      <c r="II14" s="6"/>
      <c r="IJ14" s="6"/>
      <c r="IK14" s="5"/>
      <c r="IL14" s="6"/>
      <c r="IM14" s="6"/>
      <c r="IN14" s="6"/>
      <c r="IO14" s="5"/>
      <c r="IP14" s="6"/>
      <c r="IQ14" s="6"/>
      <c r="IR14" s="6"/>
      <c r="IS14" s="5"/>
      <c r="IT14" s="6"/>
      <c r="IU14" s="6"/>
      <c r="IV14" s="6"/>
    </row>
    <row r="15" spans="1:256" s="1" customFormat="1" ht="27" customHeight="1" x14ac:dyDescent="0.35">
      <c r="A15" s="23" t="s">
        <v>15</v>
      </c>
      <c r="B15" s="24"/>
      <c r="C15" s="143">
        <f>C4</f>
        <v>46022</v>
      </c>
      <c r="D15" s="143">
        <f>D4</f>
        <v>45657</v>
      </c>
    </row>
    <row r="16" spans="1:256" s="1" customFormat="1" ht="18.75" customHeight="1" x14ac:dyDescent="0.35">
      <c r="A16" s="12">
        <v>1</v>
      </c>
      <c r="B16" s="11" t="s">
        <v>16</v>
      </c>
      <c r="C16" s="160">
        <f>SUM(C17:C26)</f>
        <v>1083445959.4892359</v>
      </c>
      <c r="D16" s="160">
        <f>SUM(D17:D26)</f>
        <v>745125835.48000002</v>
      </c>
    </row>
    <row r="17" spans="1:6" s="1" customFormat="1" x14ac:dyDescent="0.35">
      <c r="A17" s="12" t="s">
        <v>3</v>
      </c>
      <c r="B17" s="13" t="s">
        <v>17</v>
      </c>
      <c r="C17" s="151">
        <v>0</v>
      </c>
      <c r="D17" s="151">
        <v>0</v>
      </c>
    </row>
    <row r="18" spans="1:6" s="1" customFormat="1" x14ac:dyDescent="0.35">
      <c r="A18" s="25" t="s">
        <v>5</v>
      </c>
      <c r="B18" s="13" t="s">
        <v>18</v>
      </c>
      <c r="C18" s="161">
        <v>0</v>
      </c>
      <c r="D18" s="161">
        <v>0</v>
      </c>
    </row>
    <row r="19" spans="1:6" s="1" customFormat="1" x14ac:dyDescent="0.35">
      <c r="A19" s="12" t="s">
        <v>7</v>
      </c>
      <c r="B19" s="13" t="s">
        <v>19</v>
      </c>
      <c r="C19" s="162">
        <v>52727142.020000003</v>
      </c>
      <c r="D19" s="162">
        <v>52727142.019999996</v>
      </c>
    </row>
    <row r="20" spans="1:6" s="1" customFormat="1" x14ac:dyDescent="0.35">
      <c r="A20" s="12" t="s">
        <v>9</v>
      </c>
      <c r="B20" s="13" t="s">
        <v>20</v>
      </c>
      <c r="C20" s="151">
        <v>0</v>
      </c>
      <c r="D20" s="151">
        <v>0</v>
      </c>
    </row>
    <row r="21" spans="1:6" s="1" customFormat="1" x14ac:dyDescent="0.35">
      <c r="A21" s="12" t="s">
        <v>12</v>
      </c>
      <c r="B21" s="13" t="s">
        <v>21</v>
      </c>
      <c r="C21" s="151">
        <v>9011731.0299999993</v>
      </c>
      <c r="D21" s="151">
        <v>15664764.07</v>
      </c>
    </row>
    <row r="22" spans="1:6" s="1" customFormat="1" x14ac:dyDescent="0.35">
      <c r="A22" s="15" t="s">
        <v>22</v>
      </c>
      <c r="B22" s="16" t="s">
        <v>23</v>
      </c>
      <c r="C22" s="153">
        <v>156017496.10923594</v>
      </c>
      <c r="D22" s="153">
        <v>150714084.06999999</v>
      </c>
    </row>
    <row r="23" spans="1:6" s="1" customFormat="1" x14ac:dyDescent="0.35">
      <c r="A23" s="12" t="s">
        <v>24</v>
      </c>
      <c r="B23" s="16" t="s">
        <v>25</v>
      </c>
      <c r="C23" s="151">
        <v>0</v>
      </c>
      <c r="D23" s="163">
        <v>36019845.319999993</v>
      </c>
    </row>
    <row r="24" spans="1:6" s="1" customFormat="1" x14ac:dyDescent="0.35">
      <c r="A24" s="12" t="s">
        <v>26</v>
      </c>
      <c r="B24" s="13" t="s">
        <v>27</v>
      </c>
      <c r="C24" s="151">
        <v>0</v>
      </c>
      <c r="D24" s="151"/>
    </row>
    <row r="25" spans="1:6" s="1" customFormat="1" x14ac:dyDescent="0.35">
      <c r="A25" s="12" t="s">
        <v>28</v>
      </c>
      <c r="B25" s="13" t="s">
        <v>29</v>
      </c>
      <c r="C25" s="151">
        <v>670000000</v>
      </c>
      <c r="D25" s="151">
        <v>490000000</v>
      </c>
    </row>
    <row r="26" spans="1:6" s="1" customFormat="1" x14ac:dyDescent="0.35">
      <c r="A26" s="12" t="s">
        <v>30</v>
      </c>
      <c r="B26" s="13" t="s">
        <v>31</v>
      </c>
      <c r="C26" s="151">
        <v>195689590.33000001</v>
      </c>
      <c r="D26" s="151">
        <v>0</v>
      </c>
    </row>
    <row r="27" spans="1:6" s="1" customFormat="1" ht="9.65" customHeight="1" x14ac:dyDescent="0.35">
      <c r="A27" s="27"/>
      <c r="B27" s="21"/>
      <c r="C27" s="21"/>
      <c r="D27" s="21"/>
    </row>
    <row r="28" spans="1:6" s="1" customFormat="1" ht="14.5" customHeight="1" x14ac:dyDescent="0.35">
      <c r="A28" s="5" t="s">
        <v>32</v>
      </c>
      <c r="B28" s="6"/>
      <c r="C28" s="6"/>
      <c r="D28" s="5"/>
    </row>
    <row r="29" spans="1:6" s="1" customFormat="1" x14ac:dyDescent="0.35">
      <c r="A29" s="125" t="s">
        <v>15</v>
      </c>
      <c r="B29" s="125" t="s">
        <v>33</v>
      </c>
      <c r="C29" s="125" t="s">
        <v>34</v>
      </c>
      <c r="D29" s="143">
        <f>C4</f>
        <v>46022</v>
      </c>
      <c r="E29" s="125" t="s">
        <v>35</v>
      </c>
      <c r="F29" s="143">
        <f>D4</f>
        <v>45657</v>
      </c>
    </row>
    <row r="30" spans="1:6" s="1" customFormat="1" x14ac:dyDescent="0.35">
      <c r="A30" s="125"/>
      <c r="B30" s="125"/>
      <c r="C30" s="125"/>
      <c r="D30" s="28" t="s">
        <v>36</v>
      </c>
      <c r="E30" s="125"/>
      <c r="F30" s="29" t="s">
        <v>37</v>
      </c>
    </row>
    <row r="31" spans="1:6" s="1" customFormat="1" x14ac:dyDescent="0.35">
      <c r="A31" s="125"/>
      <c r="B31" s="125"/>
      <c r="C31" s="125"/>
      <c r="D31" s="29" t="s">
        <v>38</v>
      </c>
      <c r="E31" s="125"/>
      <c r="F31" s="29" t="s">
        <v>38</v>
      </c>
    </row>
    <row r="32" spans="1:6" s="1" customFormat="1" x14ac:dyDescent="0.35">
      <c r="A32" s="12">
        <v>1</v>
      </c>
      <c r="B32" s="13" t="s">
        <v>39</v>
      </c>
      <c r="C32" s="164">
        <v>4020954819.8499994</v>
      </c>
      <c r="D32" s="159">
        <v>0</v>
      </c>
      <c r="E32" s="164">
        <v>4033187438.6700001</v>
      </c>
      <c r="F32" s="159">
        <v>0</v>
      </c>
    </row>
    <row r="33" spans="1:7" s="1" customFormat="1" x14ac:dyDescent="0.35">
      <c r="A33" s="15">
        <v>2</v>
      </c>
      <c r="B33" s="16" t="s">
        <v>40</v>
      </c>
      <c r="C33" s="165">
        <v>3005397290.4300003</v>
      </c>
      <c r="D33" s="166">
        <f>20%*C33</f>
        <v>601079458.08600008</v>
      </c>
      <c r="E33" s="165">
        <v>2339303835.3800001</v>
      </c>
      <c r="F33" s="166">
        <f>20%*E33</f>
        <v>467860767.07600003</v>
      </c>
    </row>
    <row r="34" spans="1:7" s="1" customFormat="1" x14ac:dyDescent="0.35">
      <c r="A34" s="12">
        <v>3</v>
      </c>
      <c r="B34" s="13" t="s">
        <v>41</v>
      </c>
      <c r="C34" s="159">
        <v>2054255741.6199994</v>
      </c>
      <c r="D34" s="159">
        <f>50%*C34</f>
        <v>1027127870.8099997</v>
      </c>
      <c r="E34" s="159">
        <v>1823894691.73</v>
      </c>
      <c r="F34" s="159">
        <f>50%*E34</f>
        <v>911947345.86500001</v>
      </c>
    </row>
    <row r="35" spans="1:7" s="1" customFormat="1" x14ac:dyDescent="0.35">
      <c r="A35" s="25">
        <v>4</v>
      </c>
      <c r="B35" s="13" t="s">
        <v>42</v>
      </c>
      <c r="C35" s="165">
        <f>13478110181.35+1089228834.67</f>
        <v>14567339016.02</v>
      </c>
      <c r="D35" s="166">
        <f>C35</f>
        <v>14567339016.02</v>
      </c>
      <c r="E35" s="165">
        <f>13095385015.05+789914533.7272</f>
        <v>13885299548.777199</v>
      </c>
      <c r="F35" s="166">
        <f>E35</f>
        <v>13885299548.777199</v>
      </c>
      <c r="G35" s="26"/>
    </row>
    <row r="36" spans="1:7" s="1" customFormat="1" x14ac:dyDescent="0.35">
      <c r="A36" s="25">
        <v>5</v>
      </c>
      <c r="B36" s="13" t="s">
        <v>43</v>
      </c>
      <c r="C36" s="159">
        <v>237623004.56999999</v>
      </c>
      <c r="D36" s="159">
        <f>C36*150%</f>
        <v>356434506.85500002</v>
      </c>
      <c r="E36" s="159">
        <v>0</v>
      </c>
      <c r="F36" s="159">
        <f>E36*150%</f>
        <v>0</v>
      </c>
    </row>
    <row r="37" spans="1:7" s="1" customFormat="1" x14ac:dyDescent="0.35">
      <c r="A37" s="25">
        <v>6</v>
      </c>
      <c r="B37" s="13" t="s">
        <v>44</v>
      </c>
      <c r="C37" s="159"/>
      <c r="D37" s="159">
        <v>986302922</v>
      </c>
      <c r="E37" s="159"/>
      <c r="F37" s="159">
        <v>910353083.20000005</v>
      </c>
    </row>
    <row r="38" spans="1:7" s="1" customFormat="1" x14ac:dyDescent="0.35">
      <c r="A38" s="30" t="s">
        <v>45</v>
      </c>
      <c r="B38" s="13"/>
      <c r="C38" s="167">
        <f>SUM(C32:C37)</f>
        <v>23885569872.489998</v>
      </c>
      <c r="D38" s="167">
        <f>SUM(D32:D37)</f>
        <v>17538283773.771</v>
      </c>
      <c r="E38" s="167">
        <f>SUM(E32:E37)</f>
        <v>22081685514.557198</v>
      </c>
      <c r="F38" s="167">
        <f>SUM(F32:F37)</f>
        <v>16175460744.9182</v>
      </c>
    </row>
    <row r="39" spans="1:7" s="1" customFormat="1" ht="11" customHeight="1" x14ac:dyDescent="0.35"/>
    <row r="40" spans="1:7" s="1" customFormat="1" ht="17.5" x14ac:dyDescent="0.35">
      <c r="A40" s="5" t="s">
        <v>46</v>
      </c>
      <c r="B40" s="6"/>
      <c r="C40" s="6"/>
      <c r="D40" s="5"/>
    </row>
    <row r="41" spans="1:7" s="1" customFormat="1" ht="21" customHeight="1" x14ac:dyDescent="0.35">
      <c r="A41" s="31" t="s">
        <v>15</v>
      </c>
      <c r="B41" s="32"/>
      <c r="C41" s="143">
        <f>C4</f>
        <v>46022</v>
      </c>
      <c r="D41" s="143">
        <f>D4</f>
        <v>45657</v>
      </c>
    </row>
    <row r="42" spans="1:7" s="1" customFormat="1" x14ac:dyDescent="0.35">
      <c r="A42" s="12">
        <v>1</v>
      </c>
      <c r="B42" s="13" t="s">
        <v>47</v>
      </c>
      <c r="C42" s="168">
        <f>C5</f>
        <v>1581149982.8199999</v>
      </c>
      <c r="D42" s="168">
        <f>D5</f>
        <v>1406825842.5583761</v>
      </c>
    </row>
    <row r="43" spans="1:7" s="1" customFormat="1" ht="28.5" x14ac:dyDescent="0.35">
      <c r="A43" s="25" t="s">
        <v>48</v>
      </c>
      <c r="B43" s="33" t="s">
        <v>49</v>
      </c>
      <c r="C43" s="150">
        <f>2.5%*C42</f>
        <v>39528749.570500001</v>
      </c>
      <c r="D43" s="150">
        <f>2.5%*D42</f>
        <v>35170646.063959405</v>
      </c>
      <c r="F43" s="26"/>
    </row>
    <row r="44" spans="1:7" s="1" customFormat="1" ht="28.5" x14ac:dyDescent="0.35">
      <c r="A44" s="12" t="s">
        <v>50</v>
      </c>
      <c r="B44" s="33" t="s">
        <v>51</v>
      </c>
      <c r="C44" s="159"/>
      <c r="D44" s="159"/>
    </row>
    <row r="45" spans="1:7" s="1" customFormat="1" x14ac:dyDescent="0.35">
      <c r="A45" s="12" t="s">
        <v>52</v>
      </c>
      <c r="B45" s="34" t="s">
        <v>53</v>
      </c>
      <c r="C45" s="159"/>
      <c r="D45" s="159"/>
    </row>
    <row r="46" spans="1:7" s="1" customFormat="1" x14ac:dyDescent="0.35">
      <c r="A46" s="12" t="s">
        <v>54</v>
      </c>
      <c r="B46" s="34" t="s">
        <v>55</v>
      </c>
      <c r="C46" s="159"/>
      <c r="D46" s="159"/>
    </row>
    <row r="47" spans="1:7" s="1" customFormat="1" x14ac:dyDescent="0.35">
      <c r="A47" s="12" t="s">
        <v>56</v>
      </c>
      <c r="B47" s="34" t="s">
        <v>57</v>
      </c>
      <c r="C47" s="159"/>
      <c r="D47" s="159"/>
    </row>
    <row r="48" spans="1:7" s="1" customFormat="1" x14ac:dyDescent="0.35">
      <c r="A48" s="12">
        <v>2</v>
      </c>
      <c r="B48" s="13" t="s">
        <v>58</v>
      </c>
      <c r="C48" s="168">
        <f>C16</f>
        <v>1083445959.4892359</v>
      </c>
      <c r="D48" s="168">
        <f>D16</f>
        <v>745125835.48000002</v>
      </c>
    </row>
    <row r="49" spans="1:11" s="1" customFormat="1" x14ac:dyDescent="0.35">
      <c r="A49" s="12">
        <v>3</v>
      </c>
      <c r="B49" s="11" t="s">
        <v>59</v>
      </c>
      <c r="C49" s="168">
        <f>C48+C42</f>
        <v>2664595942.3092356</v>
      </c>
      <c r="D49" s="168">
        <f>D48+D42</f>
        <v>2151951678.0383759</v>
      </c>
    </row>
    <row r="50" spans="1:11" s="1" customFormat="1" x14ac:dyDescent="0.35">
      <c r="A50" s="35"/>
      <c r="B50" s="13" t="s">
        <v>60</v>
      </c>
      <c r="C50" s="168">
        <f>C5/D38*100</f>
        <v>9.015420227061524</v>
      </c>
      <c r="D50" s="168">
        <f>D5/F38*100</f>
        <v>8.697284514757051</v>
      </c>
    </row>
    <row r="51" spans="1:11" s="1" customFormat="1" ht="28.5" x14ac:dyDescent="0.35">
      <c r="A51" s="35"/>
      <c r="B51" s="33" t="s">
        <v>61</v>
      </c>
      <c r="C51" s="14"/>
      <c r="D51" s="14"/>
    </row>
    <row r="52" spans="1:11" s="1" customFormat="1" ht="28.5" x14ac:dyDescent="0.35">
      <c r="A52" s="36"/>
      <c r="B52" s="33" t="s">
        <v>62</v>
      </c>
      <c r="C52" s="14"/>
      <c r="D52" s="14"/>
    </row>
    <row r="53" spans="1:11" s="1" customFormat="1" x14ac:dyDescent="0.35">
      <c r="A53" s="12" t="s">
        <v>52</v>
      </c>
      <c r="B53" s="34" t="s">
        <v>53</v>
      </c>
      <c r="C53" s="18"/>
      <c r="D53" s="18"/>
    </row>
    <row r="54" spans="1:11" s="1" customFormat="1" x14ac:dyDescent="0.35">
      <c r="A54" s="12" t="s">
        <v>54</v>
      </c>
      <c r="B54" s="34" t="s">
        <v>55</v>
      </c>
      <c r="C54" s="18"/>
      <c r="D54" s="18"/>
    </row>
    <row r="55" spans="1:11" s="1" customFormat="1" x14ac:dyDescent="0.35">
      <c r="A55" s="12" t="s">
        <v>56</v>
      </c>
      <c r="B55" s="34" t="s">
        <v>57</v>
      </c>
      <c r="C55" s="18"/>
      <c r="D55" s="18"/>
    </row>
    <row r="56" spans="1:11" s="1" customFormat="1" x14ac:dyDescent="0.35">
      <c r="A56" s="12">
        <v>5</v>
      </c>
      <c r="B56" s="13" t="s">
        <v>63</v>
      </c>
      <c r="C56" s="2">
        <f>C49/D38*100</f>
        <v>15.193025592927253</v>
      </c>
      <c r="D56" s="2">
        <f>D49/F38*100</f>
        <v>13.303804522009976</v>
      </c>
    </row>
    <row r="57" spans="1:11" s="1" customFormat="1" x14ac:dyDescent="0.35">
      <c r="A57" s="12">
        <v>6</v>
      </c>
      <c r="B57" s="13" t="s">
        <v>64</v>
      </c>
      <c r="C57" s="2">
        <v>6.62</v>
      </c>
      <c r="D57" s="2">
        <v>6.3215717702315324</v>
      </c>
    </row>
    <row r="58" spans="1:11" s="1" customFormat="1" ht="11.5" customHeight="1" x14ac:dyDescent="0.35"/>
    <row r="59" spans="1:11" s="1" customFormat="1" ht="17.5" x14ac:dyDescent="0.35">
      <c r="A59" s="5" t="s">
        <v>65</v>
      </c>
      <c r="B59" s="6"/>
    </row>
    <row r="60" spans="1:11" s="1" customFormat="1" x14ac:dyDescent="0.35">
      <c r="A60" s="28" t="s">
        <v>66</v>
      </c>
      <c r="B60" s="28" t="s">
        <v>67</v>
      </c>
      <c r="C60" s="144">
        <f>C4</f>
        <v>46022</v>
      </c>
      <c r="D60" s="145"/>
      <c r="E60" s="144">
        <f>D4</f>
        <v>45657</v>
      </c>
      <c r="F60" s="145"/>
      <c r="I60" s="26"/>
      <c r="J60" s="26"/>
      <c r="K60" s="26"/>
    </row>
    <row r="61" spans="1:11" s="1" customFormat="1" x14ac:dyDescent="0.35">
      <c r="A61" s="37"/>
      <c r="B61" s="37"/>
      <c r="C61" s="38" t="s">
        <v>68</v>
      </c>
      <c r="D61" s="38" t="s">
        <v>69</v>
      </c>
      <c r="E61" s="38" t="s">
        <v>68</v>
      </c>
      <c r="F61" s="38" t="s">
        <v>69</v>
      </c>
      <c r="I61" s="26"/>
      <c r="J61" s="26"/>
      <c r="K61" s="26"/>
    </row>
    <row r="62" spans="1:11" s="1" customFormat="1" ht="17.25" customHeight="1" x14ac:dyDescent="0.35">
      <c r="A62" s="39">
        <v>1</v>
      </c>
      <c r="B62" s="40" t="s">
        <v>70</v>
      </c>
      <c r="C62" s="169">
        <v>553075.29</v>
      </c>
      <c r="D62" s="170">
        <v>408433.54</v>
      </c>
      <c r="E62" s="169">
        <v>2450134.98</v>
      </c>
      <c r="F62" s="170">
        <v>480288.44</v>
      </c>
      <c r="I62" s="26"/>
      <c r="J62" s="26"/>
      <c r="K62" s="26"/>
    </row>
    <row r="63" spans="1:11" s="1" customFormat="1" ht="14.25" customHeight="1" x14ac:dyDescent="0.35">
      <c r="A63" s="39">
        <v>2</v>
      </c>
      <c r="B63" s="40" t="s">
        <v>71</v>
      </c>
      <c r="C63" s="169">
        <v>13427271.810000001</v>
      </c>
      <c r="D63" s="170">
        <v>0</v>
      </c>
      <c r="E63" s="169">
        <v>12966144.939999999</v>
      </c>
      <c r="F63" s="170">
        <v>0</v>
      </c>
      <c r="I63" s="26"/>
      <c r="J63" s="26"/>
      <c r="K63" s="26"/>
    </row>
    <row r="64" spans="1:11" s="1" customFormat="1" x14ac:dyDescent="0.35">
      <c r="A64" s="39">
        <v>3</v>
      </c>
      <c r="B64" s="40" t="s">
        <v>72</v>
      </c>
      <c r="C64" s="169">
        <v>1625660504.5</v>
      </c>
      <c r="D64" s="170">
        <v>366411.97</v>
      </c>
      <c r="E64" s="169">
        <v>1216528587.8500001</v>
      </c>
      <c r="F64" s="170">
        <v>331857.48</v>
      </c>
      <c r="I64" s="26"/>
      <c r="J64" s="26"/>
      <c r="K64" s="26"/>
    </row>
    <row r="65" spans="1:11" s="1" customFormat="1" x14ac:dyDescent="0.35">
      <c r="A65" s="39">
        <v>4</v>
      </c>
      <c r="B65" s="41" t="s">
        <v>73</v>
      </c>
      <c r="C65" s="169">
        <v>39174673.619999997</v>
      </c>
      <c r="D65" s="170">
        <v>0</v>
      </c>
      <c r="E65" s="169">
        <v>32024413.18</v>
      </c>
      <c r="F65" s="170">
        <v>0</v>
      </c>
      <c r="I65" s="26"/>
      <c r="J65" s="26"/>
      <c r="K65" s="26"/>
    </row>
    <row r="66" spans="1:11" s="1" customFormat="1" x14ac:dyDescent="0.35">
      <c r="A66" s="39">
        <v>5</v>
      </c>
      <c r="B66" s="41" t="s">
        <v>74</v>
      </c>
      <c r="C66" s="169">
        <v>2611613023.8599992</v>
      </c>
      <c r="D66" s="170">
        <v>4848938.5999999996</v>
      </c>
      <c r="E66" s="169">
        <v>2195723106.5499997</v>
      </c>
      <c r="F66" s="170">
        <v>74056.429999999993</v>
      </c>
      <c r="I66" s="26"/>
      <c r="J66" s="26"/>
      <c r="K66" s="26"/>
    </row>
    <row r="67" spans="1:11" s="1" customFormat="1" x14ac:dyDescent="0.35">
      <c r="A67" s="39">
        <v>6</v>
      </c>
      <c r="B67" s="40" t="s">
        <v>75</v>
      </c>
      <c r="C67" s="169">
        <v>821454984.55000007</v>
      </c>
      <c r="D67" s="170">
        <v>57168878.560000002</v>
      </c>
      <c r="E67" s="169">
        <v>672625258.98999989</v>
      </c>
      <c r="F67" s="170">
        <v>0</v>
      </c>
    </row>
    <row r="68" spans="1:11" s="1" customFormat="1" x14ac:dyDescent="0.35">
      <c r="A68" s="39">
        <v>7</v>
      </c>
      <c r="B68" s="41" t="s">
        <v>76</v>
      </c>
      <c r="C68" s="170">
        <v>178513086.69</v>
      </c>
      <c r="D68" s="170">
        <v>4411224.87</v>
      </c>
      <c r="E68" s="170">
        <v>242247378.60000002</v>
      </c>
      <c r="F68" s="170">
        <v>4110660.09</v>
      </c>
    </row>
    <row r="69" spans="1:11" s="1" customFormat="1" x14ac:dyDescent="0.35">
      <c r="A69" s="39">
        <v>8</v>
      </c>
      <c r="B69" s="42" t="s">
        <v>77</v>
      </c>
      <c r="C69" s="170">
        <v>1811031075.8799987</v>
      </c>
      <c r="D69" s="170">
        <v>50661862.269999996</v>
      </c>
      <c r="E69" s="170">
        <v>1608553792.2700002</v>
      </c>
      <c r="F69" s="170">
        <v>17383548.200000003</v>
      </c>
    </row>
    <row r="70" spans="1:11" s="1" customFormat="1" x14ac:dyDescent="0.35">
      <c r="A70" s="39">
        <v>9</v>
      </c>
      <c r="B70" s="41" t="s">
        <v>78</v>
      </c>
      <c r="C70" s="170">
        <v>4675406522.829998</v>
      </c>
      <c r="D70" s="170">
        <v>27341159.600000001</v>
      </c>
      <c r="E70" s="170">
        <v>4839754494.8500032</v>
      </c>
      <c r="F70" s="170">
        <v>1621790.83</v>
      </c>
      <c r="G70" s="26"/>
    </row>
    <row r="71" spans="1:11" s="1" customFormat="1" x14ac:dyDescent="0.35">
      <c r="A71" s="39">
        <v>10</v>
      </c>
      <c r="B71" s="41" t="s">
        <v>79</v>
      </c>
      <c r="C71" s="170">
        <v>333952609.40000015</v>
      </c>
      <c r="D71" s="170">
        <v>5069428.43</v>
      </c>
      <c r="E71" s="170">
        <v>169694758.43000001</v>
      </c>
      <c r="F71" s="170">
        <v>6280912.3200000003</v>
      </c>
    </row>
    <row r="72" spans="1:11" s="1" customFormat="1" x14ac:dyDescent="0.35">
      <c r="A72" s="39">
        <v>11</v>
      </c>
      <c r="B72" s="41" t="s">
        <v>80</v>
      </c>
      <c r="C72" s="170">
        <v>493494666.11999983</v>
      </c>
      <c r="D72" s="170">
        <v>13041414.299999997</v>
      </c>
      <c r="E72" s="170">
        <v>812054703.81000233</v>
      </c>
      <c r="F72" s="170">
        <v>34619101.909999996</v>
      </c>
    </row>
    <row r="73" spans="1:11" s="1" customFormat="1" x14ac:dyDescent="0.35">
      <c r="A73" s="39">
        <v>12</v>
      </c>
      <c r="B73" s="41" t="s">
        <v>81</v>
      </c>
      <c r="C73" s="170">
        <v>5944119.9000000004</v>
      </c>
      <c r="D73" s="170">
        <v>0</v>
      </c>
      <c r="E73" s="170">
        <v>3626856.8400000012</v>
      </c>
      <c r="F73" s="170">
        <v>0</v>
      </c>
    </row>
    <row r="74" spans="1:11" s="1" customFormat="1" x14ac:dyDescent="0.35">
      <c r="A74" s="39">
        <v>13</v>
      </c>
      <c r="B74" s="41" t="s">
        <v>82</v>
      </c>
      <c r="C74" s="170">
        <v>256314094.46999997</v>
      </c>
      <c r="D74" s="170">
        <v>0</v>
      </c>
      <c r="E74" s="170">
        <v>218919488.19999993</v>
      </c>
      <c r="F74" s="170">
        <v>0</v>
      </c>
    </row>
    <row r="75" spans="1:11" s="1" customFormat="1" x14ac:dyDescent="0.35">
      <c r="A75" s="39">
        <v>14</v>
      </c>
      <c r="B75" s="41" t="s">
        <v>83</v>
      </c>
      <c r="C75" s="170">
        <v>833044336.07999957</v>
      </c>
      <c r="D75" s="170">
        <v>0</v>
      </c>
      <c r="E75" s="170">
        <v>707704711.66000009</v>
      </c>
      <c r="F75" s="170">
        <v>0</v>
      </c>
    </row>
    <row r="76" spans="1:11" s="1" customFormat="1" x14ac:dyDescent="0.35">
      <c r="A76" s="39">
        <v>15</v>
      </c>
      <c r="B76" s="41" t="s">
        <v>84</v>
      </c>
      <c r="C76" s="170">
        <v>0</v>
      </c>
      <c r="D76" s="170">
        <v>0</v>
      </c>
      <c r="E76" s="170">
        <v>0</v>
      </c>
      <c r="F76" s="170">
        <v>0</v>
      </c>
    </row>
    <row r="77" spans="1:11" s="1" customFormat="1" x14ac:dyDescent="0.35">
      <c r="A77" s="39">
        <v>16</v>
      </c>
      <c r="B77" s="41" t="s">
        <v>85</v>
      </c>
      <c r="C77" s="170">
        <v>0</v>
      </c>
      <c r="D77" s="170">
        <v>0</v>
      </c>
      <c r="E77" s="170">
        <v>0</v>
      </c>
      <c r="F77" s="170">
        <v>0</v>
      </c>
    </row>
    <row r="78" spans="1:11" s="1" customFormat="1" x14ac:dyDescent="0.35">
      <c r="A78" s="39">
        <v>17</v>
      </c>
      <c r="B78" s="41" t="s">
        <v>86</v>
      </c>
      <c r="C78" s="170">
        <v>523963289.52999991</v>
      </c>
      <c r="D78" s="170">
        <v>65774231.969999999</v>
      </c>
      <c r="E78" s="170">
        <v>530426020.94999999</v>
      </c>
      <c r="F78" s="170">
        <v>0</v>
      </c>
    </row>
    <row r="79" spans="1:11" s="1" customFormat="1" x14ac:dyDescent="0.35">
      <c r="A79" s="39">
        <v>18</v>
      </c>
      <c r="B79" s="41" t="s">
        <v>87</v>
      </c>
      <c r="C79" s="170">
        <v>735514235.20000029</v>
      </c>
      <c r="D79" s="170">
        <v>1575919</v>
      </c>
      <c r="E79" s="170">
        <v>885842618.38000011</v>
      </c>
      <c r="F79" s="170">
        <v>8617990.6199999992</v>
      </c>
    </row>
    <row r="80" spans="1:11" s="1" customFormat="1" x14ac:dyDescent="0.35">
      <c r="A80" s="43">
        <v>19</v>
      </c>
      <c r="B80" s="41" t="s">
        <v>88</v>
      </c>
      <c r="C80" s="170">
        <v>0</v>
      </c>
      <c r="D80" s="170">
        <v>0</v>
      </c>
      <c r="E80" s="170">
        <v>0</v>
      </c>
      <c r="F80" s="170">
        <v>0</v>
      </c>
    </row>
    <row r="81" spans="1:6" s="1" customFormat="1" x14ac:dyDescent="0.35">
      <c r="A81" s="41"/>
      <c r="B81" s="44" t="s">
        <v>89</v>
      </c>
      <c r="C81" s="171">
        <f>SUM(C62:C80)</f>
        <v>14959061569.729994</v>
      </c>
      <c r="D81" s="171">
        <f>SUM(D62:D80)</f>
        <v>230667903.10999998</v>
      </c>
      <c r="E81" s="171">
        <f>SUM(E62:E80)</f>
        <v>14151142470.480007</v>
      </c>
      <c r="F81" s="171">
        <f>SUM(F62:F80)</f>
        <v>73520206.319999993</v>
      </c>
    </row>
    <row r="82" spans="1:6" s="1" customFormat="1" ht="9.65" customHeight="1" x14ac:dyDescent="0.35"/>
    <row r="83" spans="1:6" s="1" customFormat="1" ht="17.5" x14ac:dyDescent="0.35">
      <c r="A83" s="5" t="s">
        <v>90</v>
      </c>
      <c r="B83" s="6"/>
    </row>
    <row r="84" spans="1:6" s="1" customFormat="1" x14ac:dyDescent="0.35">
      <c r="A84" s="29" t="s">
        <v>66</v>
      </c>
      <c r="B84" s="45" t="s">
        <v>91</v>
      </c>
      <c r="C84" s="146">
        <f>C4</f>
        <v>46022</v>
      </c>
      <c r="D84" s="146">
        <f>D4</f>
        <v>45657</v>
      </c>
    </row>
    <row r="85" spans="1:6" s="1" customFormat="1" x14ac:dyDescent="0.35">
      <c r="A85" s="46">
        <v>1</v>
      </c>
      <c r="B85" s="11" t="s">
        <v>92</v>
      </c>
      <c r="C85" s="157">
        <f>SUM(C86:C94)</f>
        <v>3121724274.3099985</v>
      </c>
      <c r="D85" s="157">
        <f>SUM(D86:D94)</f>
        <v>2834430810.0400004</v>
      </c>
    </row>
    <row r="86" spans="1:6" s="1" customFormat="1" x14ac:dyDescent="0.35">
      <c r="A86" s="12" t="s">
        <v>48</v>
      </c>
      <c r="B86" s="3" t="s">
        <v>93</v>
      </c>
      <c r="C86" s="159">
        <v>0</v>
      </c>
      <c r="D86" s="159">
        <v>0</v>
      </c>
    </row>
    <row r="87" spans="1:6" s="1" customFormat="1" x14ac:dyDescent="0.35">
      <c r="A87" s="12" t="s">
        <v>50</v>
      </c>
      <c r="B87" s="13" t="s">
        <v>94</v>
      </c>
      <c r="C87" s="150">
        <v>83723513.420000002</v>
      </c>
      <c r="D87" s="150">
        <v>98689113.310000002</v>
      </c>
    </row>
    <row r="88" spans="1:6" s="1" customFormat="1" x14ac:dyDescent="0.35">
      <c r="A88" s="12" t="s">
        <v>95</v>
      </c>
      <c r="B88" s="3" t="s">
        <v>96</v>
      </c>
      <c r="C88" s="164">
        <v>139752780.28999999</v>
      </c>
      <c r="D88" s="164">
        <v>88531297.340000004</v>
      </c>
    </row>
    <row r="89" spans="1:6" s="1" customFormat="1" x14ac:dyDescent="0.35">
      <c r="A89" s="12" t="s">
        <v>97</v>
      </c>
      <c r="B89" s="3" t="s">
        <v>98</v>
      </c>
      <c r="C89" s="164">
        <v>934876401.24000013</v>
      </c>
      <c r="D89" s="164">
        <v>987355626.65999973</v>
      </c>
    </row>
    <row r="90" spans="1:6" s="1" customFormat="1" x14ac:dyDescent="0.35">
      <c r="A90" s="12" t="s">
        <v>99</v>
      </c>
      <c r="B90" s="13" t="s">
        <v>100</v>
      </c>
      <c r="C90" s="158">
        <v>275907785.92999995</v>
      </c>
      <c r="D90" s="158">
        <v>265024211.36000001</v>
      </c>
    </row>
    <row r="91" spans="1:6" s="1" customFormat="1" x14ac:dyDescent="0.35">
      <c r="A91" s="12" t="s">
        <v>22</v>
      </c>
      <c r="B91" s="3" t="s">
        <v>101</v>
      </c>
      <c r="C91" s="159">
        <v>0</v>
      </c>
      <c r="D91" s="159">
        <v>0</v>
      </c>
    </row>
    <row r="92" spans="1:6" s="1" customFormat="1" x14ac:dyDescent="0.35">
      <c r="A92" s="12" t="s">
        <v>102</v>
      </c>
      <c r="B92" s="13" t="s">
        <v>103</v>
      </c>
      <c r="C92" s="150">
        <v>6069829.3700000001</v>
      </c>
      <c r="D92" s="150">
        <v>0</v>
      </c>
    </row>
    <row r="93" spans="1:6" s="1" customFormat="1" x14ac:dyDescent="0.35">
      <c r="A93" s="12" t="s">
        <v>26</v>
      </c>
      <c r="B93" s="13" t="s">
        <v>104</v>
      </c>
      <c r="C93" s="150">
        <v>2279738.5</v>
      </c>
      <c r="D93" s="150">
        <v>3292386.71</v>
      </c>
    </row>
    <row r="94" spans="1:6" s="1" customFormat="1" x14ac:dyDescent="0.35">
      <c r="A94" s="12" t="s">
        <v>52</v>
      </c>
      <c r="B94" s="13" t="s">
        <v>105</v>
      </c>
      <c r="C94" s="150">
        <v>1679114225.5599985</v>
      </c>
      <c r="D94" s="150">
        <v>1391538174.6600008</v>
      </c>
    </row>
    <row r="95" spans="1:6" s="1" customFormat="1" x14ac:dyDescent="0.35">
      <c r="A95" s="10">
        <v>2</v>
      </c>
      <c r="B95" s="11" t="s">
        <v>106</v>
      </c>
      <c r="C95" s="157">
        <f>SUM(C96:C104)</f>
        <v>11837337295.420015</v>
      </c>
      <c r="D95" s="157">
        <f>SUM(D96:D104)</f>
        <v>11316711660.439997</v>
      </c>
    </row>
    <row r="96" spans="1:6" s="1" customFormat="1" x14ac:dyDescent="0.35">
      <c r="A96" s="12" t="s">
        <v>48</v>
      </c>
      <c r="B96" s="3" t="s">
        <v>93</v>
      </c>
      <c r="C96" s="159">
        <v>0</v>
      </c>
      <c r="D96" s="159">
        <v>0</v>
      </c>
    </row>
    <row r="97" spans="1:9" s="1" customFormat="1" x14ac:dyDescent="0.35">
      <c r="A97" s="12" t="s">
        <v>50</v>
      </c>
      <c r="B97" s="13" t="s">
        <v>94</v>
      </c>
      <c r="C97" s="150">
        <v>11209269.380000001</v>
      </c>
      <c r="D97" s="150">
        <v>17845771.43</v>
      </c>
    </row>
    <row r="98" spans="1:9" s="1" customFormat="1" x14ac:dyDescent="0.35">
      <c r="A98" s="12" t="s">
        <v>95</v>
      </c>
      <c r="B98" s="3" t="s">
        <v>96</v>
      </c>
      <c r="C98" s="159">
        <v>226214912.69</v>
      </c>
      <c r="D98" s="159">
        <v>178228575.26999998</v>
      </c>
      <c r="F98" s="26"/>
    </row>
    <row r="99" spans="1:9" s="1" customFormat="1" x14ac:dyDescent="0.35">
      <c r="A99" s="12" t="s">
        <v>97</v>
      </c>
      <c r="B99" s="3" t="s">
        <v>98</v>
      </c>
      <c r="C99" s="159">
        <v>1389846776.3899999</v>
      </c>
      <c r="D99" s="159">
        <v>1128812580.79</v>
      </c>
    </row>
    <row r="100" spans="1:9" s="1" customFormat="1" x14ac:dyDescent="0.35">
      <c r="A100" s="12" t="s">
        <v>99</v>
      </c>
      <c r="B100" s="13" t="s">
        <v>100</v>
      </c>
      <c r="C100" s="158">
        <v>7351113541.9500151</v>
      </c>
      <c r="D100" s="158">
        <v>8194416698.6299963</v>
      </c>
      <c r="F100" s="26"/>
    </row>
    <row r="101" spans="1:9" s="1" customFormat="1" x14ac:dyDescent="0.35">
      <c r="A101" s="12" t="s">
        <v>22</v>
      </c>
      <c r="B101" s="3" t="s">
        <v>101</v>
      </c>
      <c r="C101" s="159">
        <v>0</v>
      </c>
      <c r="D101" s="159">
        <v>0</v>
      </c>
    </row>
    <row r="102" spans="1:9" s="1" customFormat="1" x14ac:dyDescent="0.35">
      <c r="A102" s="12" t="s">
        <v>102</v>
      </c>
      <c r="B102" s="3" t="s">
        <v>103</v>
      </c>
      <c r="C102" s="159">
        <v>0</v>
      </c>
      <c r="D102" s="159">
        <v>0</v>
      </c>
    </row>
    <row r="103" spans="1:9" s="1" customFormat="1" x14ac:dyDescent="0.35">
      <c r="A103" s="12" t="s">
        <v>26</v>
      </c>
      <c r="B103" s="3" t="s">
        <v>104</v>
      </c>
      <c r="C103" s="159">
        <v>34662807.480000004</v>
      </c>
      <c r="D103" s="159">
        <v>34936431.009999998</v>
      </c>
    </row>
    <row r="104" spans="1:9" s="1" customFormat="1" x14ac:dyDescent="0.35">
      <c r="A104" s="12" t="s">
        <v>52</v>
      </c>
      <c r="B104" s="3" t="s">
        <v>105</v>
      </c>
      <c r="C104" s="159">
        <v>2824289987.5300002</v>
      </c>
      <c r="D104" s="159">
        <v>1762471603.3099995</v>
      </c>
    </row>
    <row r="105" spans="1:9" s="1" customFormat="1" x14ac:dyDescent="0.35">
      <c r="A105" s="47"/>
      <c r="B105" s="48" t="s">
        <v>107</v>
      </c>
      <c r="C105" s="172">
        <f>C95+C85</f>
        <v>14959061569.730015</v>
      </c>
      <c r="D105" s="172">
        <f>D95+D85</f>
        <v>14151142470.479998</v>
      </c>
    </row>
    <row r="106" spans="1:9" s="1" customFormat="1" ht="7.25" customHeight="1" x14ac:dyDescent="0.35"/>
    <row r="107" spans="1:9" s="1" customFormat="1" ht="14" customHeight="1" x14ac:dyDescent="0.35">
      <c r="A107" s="49"/>
      <c r="B107" s="50"/>
      <c r="C107" s="51"/>
      <c r="D107" s="51"/>
      <c r="E107" s="51"/>
      <c r="F107" s="51"/>
      <c r="G107" s="51"/>
      <c r="H107" s="51"/>
      <c r="I107" s="51"/>
    </row>
    <row r="108" spans="1:9" s="1" customFormat="1" ht="17.5" x14ac:dyDescent="0.35">
      <c r="A108" s="5" t="s">
        <v>108</v>
      </c>
      <c r="B108" s="6"/>
    </row>
    <row r="109" spans="1:9" s="54" customFormat="1" x14ac:dyDescent="0.35">
      <c r="A109" s="52"/>
      <c r="B109" s="53" t="s">
        <v>109</v>
      </c>
      <c r="C109" s="53" t="s">
        <v>110</v>
      </c>
      <c r="D109" s="53" t="s">
        <v>111</v>
      </c>
      <c r="E109" s="53" t="s">
        <v>112</v>
      </c>
      <c r="F109" s="53" t="s">
        <v>113</v>
      </c>
      <c r="G109" s="53" t="s">
        <v>114</v>
      </c>
      <c r="H109" s="53" t="s">
        <v>115</v>
      </c>
      <c r="I109" s="53" t="s">
        <v>107</v>
      </c>
    </row>
    <row r="110" spans="1:9" s="1" customFormat="1" x14ac:dyDescent="0.35">
      <c r="A110" s="55" t="s">
        <v>116</v>
      </c>
      <c r="B110" s="173">
        <v>4060076853.2200003</v>
      </c>
      <c r="C110" s="159">
        <v>0</v>
      </c>
      <c r="D110" s="159">
        <v>0</v>
      </c>
      <c r="E110" s="159">
        <v>1741054425.72</v>
      </c>
      <c r="F110" s="159">
        <v>0</v>
      </c>
      <c r="G110" s="159">
        <v>0</v>
      </c>
      <c r="H110" s="159">
        <v>283000000</v>
      </c>
      <c r="I110" s="159">
        <f t="shared" ref="I110:I117" si="0">SUM(B110:H110)</f>
        <v>6084131278.9400005</v>
      </c>
    </row>
    <row r="111" spans="1:9" s="1" customFormat="1" x14ac:dyDescent="0.35">
      <c r="A111" s="55" t="s">
        <v>117</v>
      </c>
      <c r="B111" s="159">
        <v>0</v>
      </c>
      <c r="C111" s="159">
        <v>0</v>
      </c>
      <c r="D111" s="159">
        <v>0</v>
      </c>
      <c r="E111" s="159">
        <v>0</v>
      </c>
      <c r="F111" s="159">
        <v>0</v>
      </c>
      <c r="G111" s="159">
        <v>0</v>
      </c>
      <c r="H111" s="159">
        <v>1392093903.6300001</v>
      </c>
      <c r="I111" s="159">
        <f t="shared" si="0"/>
        <v>1392093903.6300001</v>
      </c>
    </row>
    <row r="112" spans="1:9" s="1" customFormat="1" x14ac:dyDescent="0.35">
      <c r="A112" s="55" t="s">
        <v>118</v>
      </c>
      <c r="B112" s="159">
        <v>0</v>
      </c>
      <c r="C112" s="159">
        <v>0</v>
      </c>
      <c r="D112" s="159">
        <v>0</v>
      </c>
      <c r="E112" s="159">
        <v>0</v>
      </c>
      <c r="F112" s="159">
        <v>0</v>
      </c>
      <c r="G112" s="159">
        <v>0</v>
      </c>
      <c r="H112" s="159">
        <v>45464281</v>
      </c>
      <c r="I112" s="159">
        <f t="shared" si="0"/>
        <v>45464281</v>
      </c>
    </row>
    <row r="113" spans="1:9" s="1" customFormat="1" ht="39" customHeight="1" x14ac:dyDescent="0.35">
      <c r="A113" s="55" t="s">
        <v>119</v>
      </c>
      <c r="B113" s="159">
        <v>0</v>
      </c>
      <c r="C113" s="159">
        <v>0</v>
      </c>
      <c r="D113" s="159">
        <v>0</v>
      </c>
      <c r="E113" s="159">
        <v>0</v>
      </c>
      <c r="F113" s="159">
        <v>0</v>
      </c>
      <c r="G113" s="159">
        <v>0</v>
      </c>
      <c r="H113" s="159">
        <v>0</v>
      </c>
      <c r="I113" s="159">
        <f t="shared" si="0"/>
        <v>0</v>
      </c>
    </row>
    <row r="114" spans="1:9" s="1" customFormat="1" ht="30.75" customHeight="1" x14ac:dyDescent="0.35">
      <c r="A114" s="55" t="s">
        <v>120</v>
      </c>
      <c r="B114" s="159">
        <v>0</v>
      </c>
      <c r="C114" s="159">
        <v>389511882.59001946</v>
      </c>
      <c r="D114" s="159">
        <v>595932987.05000007</v>
      </c>
      <c r="E114" s="159">
        <v>766102969.73000002</v>
      </c>
      <c r="F114" s="159">
        <v>0</v>
      </c>
      <c r="G114" s="159">
        <v>2090189966.6899993</v>
      </c>
      <c r="H114" s="159">
        <v>11117323763.669994</v>
      </c>
      <c r="I114" s="159">
        <f t="shared" si="0"/>
        <v>14959061569.730013</v>
      </c>
    </row>
    <row r="115" spans="1:9" s="1" customFormat="1" x14ac:dyDescent="0.35">
      <c r="A115" s="55" t="s">
        <v>121</v>
      </c>
      <c r="B115" s="159">
        <v>0</v>
      </c>
      <c r="C115" s="159">
        <v>0</v>
      </c>
      <c r="D115" s="159">
        <v>0</v>
      </c>
      <c r="E115" s="159">
        <v>0</v>
      </c>
      <c r="F115" s="159">
        <v>0</v>
      </c>
      <c r="G115" s="159">
        <v>384069324.27000004</v>
      </c>
      <c r="H115" s="159">
        <v>89203288.410000026</v>
      </c>
      <c r="I115" s="159">
        <f t="shared" si="0"/>
        <v>473272612.68000007</v>
      </c>
    </row>
    <row r="116" spans="1:9" s="1" customFormat="1" x14ac:dyDescent="0.35">
      <c r="A116" s="56" t="s">
        <v>122</v>
      </c>
      <c r="B116" s="168">
        <f>SUM(B110:B115)</f>
        <v>4060076853.2200003</v>
      </c>
      <c r="C116" s="168">
        <f t="shared" ref="C116:I116" si="1">SUM(C110:C115)</f>
        <v>389511882.59001946</v>
      </c>
      <c r="D116" s="168">
        <f t="shared" si="1"/>
        <v>595932987.05000007</v>
      </c>
      <c r="E116" s="168">
        <f t="shared" si="1"/>
        <v>2507157395.4499998</v>
      </c>
      <c r="F116" s="168">
        <f t="shared" si="1"/>
        <v>0</v>
      </c>
      <c r="G116" s="168">
        <f t="shared" si="1"/>
        <v>2474259290.9599996</v>
      </c>
      <c r="H116" s="168">
        <f t="shared" si="1"/>
        <v>12927085236.709995</v>
      </c>
      <c r="I116" s="168">
        <f t="shared" si="1"/>
        <v>22954023645.980015</v>
      </c>
    </row>
    <row r="117" spans="1:9" s="1" customFormat="1" ht="18" customHeight="1" x14ac:dyDescent="0.35">
      <c r="A117" s="55" t="s">
        <v>123</v>
      </c>
      <c r="B117" s="159">
        <v>0</v>
      </c>
      <c r="C117" s="159">
        <v>0</v>
      </c>
      <c r="D117" s="159">
        <v>0</v>
      </c>
      <c r="E117" s="159">
        <v>0</v>
      </c>
      <c r="F117" s="159">
        <v>0</v>
      </c>
      <c r="G117" s="159">
        <v>0</v>
      </c>
      <c r="H117" s="159">
        <v>0</v>
      </c>
      <c r="I117" s="159">
        <f t="shared" si="0"/>
        <v>0</v>
      </c>
    </row>
    <row r="118" spans="1:9" s="1" customFormat="1" x14ac:dyDescent="0.35">
      <c r="A118" s="55" t="s">
        <v>124</v>
      </c>
      <c r="B118" s="159">
        <v>1046268266.8040001</v>
      </c>
      <c r="C118" s="159">
        <v>0</v>
      </c>
      <c r="D118" s="159">
        <v>0</v>
      </c>
      <c r="E118" s="159">
        <v>0</v>
      </c>
      <c r="F118" s="159">
        <v>0</v>
      </c>
      <c r="G118" s="159">
        <v>0</v>
      </c>
      <c r="H118" s="159">
        <v>0</v>
      </c>
      <c r="I118" s="174">
        <f>SUM(B118:H118)</f>
        <v>1046268266.8040001</v>
      </c>
    </row>
    <row r="119" spans="1:9" s="1" customFormat="1" ht="14" customHeight="1" x14ac:dyDescent="0.35">
      <c r="A119" s="55" t="s">
        <v>125</v>
      </c>
      <c r="B119" s="159">
        <v>5903095883.5621347</v>
      </c>
      <c r="C119" s="159">
        <v>0</v>
      </c>
      <c r="D119" s="159">
        <v>0</v>
      </c>
      <c r="E119" s="159">
        <v>0</v>
      </c>
      <c r="F119" s="159">
        <v>0</v>
      </c>
      <c r="G119" s="159">
        <v>0</v>
      </c>
      <c r="H119" s="159">
        <v>0</v>
      </c>
      <c r="I119" s="174">
        <f>SUM(B119:H119)</f>
        <v>5903095883.5621347</v>
      </c>
    </row>
    <row r="120" spans="1:9" s="1" customFormat="1" x14ac:dyDescent="0.35">
      <c r="A120" s="55" t="s">
        <v>126</v>
      </c>
      <c r="B120" s="159">
        <v>0</v>
      </c>
      <c r="C120" s="175">
        <v>1850484688.0599999</v>
      </c>
      <c r="D120" s="159">
        <v>1252020603.5599999</v>
      </c>
      <c r="E120" s="159">
        <v>1528257036.29</v>
      </c>
      <c r="F120" s="159">
        <v>0</v>
      </c>
      <c r="G120" s="159">
        <v>2361411182.52</v>
      </c>
      <c r="H120" s="159">
        <v>4653027267.5400009</v>
      </c>
      <c r="I120" s="174">
        <f>SUM(B120:H120)</f>
        <v>11645200777.970001</v>
      </c>
    </row>
    <row r="121" spans="1:9" s="1" customFormat="1" ht="44.25" customHeight="1" x14ac:dyDescent="0.35">
      <c r="A121" s="55" t="s">
        <v>127</v>
      </c>
      <c r="B121" s="159">
        <v>0</v>
      </c>
      <c r="C121" s="159">
        <v>0</v>
      </c>
      <c r="D121" s="159">
        <v>0</v>
      </c>
      <c r="E121" s="159">
        <v>0</v>
      </c>
      <c r="F121" s="159">
        <v>0</v>
      </c>
      <c r="G121" s="159">
        <v>0</v>
      </c>
      <c r="H121" s="159">
        <v>950000000</v>
      </c>
      <c r="I121" s="159">
        <f>SUM(B121:H121)</f>
        <v>950000000</v>
      </c>
    </row>
    <row r="122" spans="1:9" s="1" customFormat="1" x14ac:dyDescent="0.35">
      <c r="A122" s="55" t="s">
        <v>128</v>
      </c>
      <c r="B122" s="159">
        <v>0</v>
      </c>
      <c r="C122" s="159">
        <v>0</v>
      </c>
      <c r="D122" s="174">
        <v>156017496.10923594</v>
      </c>
      <c r="E122" s="159">
        <v>157682608.15399998</v>
      </c>
      <c r="F122" s="159">
        <v>0</v>
      </c>
      <c r="G122" s="174">
        <v>0</v>
      </c>
      <c r="H122" s="174">
        <v>3095758613.3800001</v>
      </c>
      <c r="I122" s="174">
        <f>SUM(B122:H122)</f>
        <v>3409458717.6432362</v>
      </c>
    </row>
    <row r="123" spans="1:9" s="1" customFormat="1" x14ac:dyDescent="0.35">
      <c r="A123" s="48" t="s">
        <v>122</v>
      </c>
      <c r="B123" s="168">
        <f>SUM(B117:B122)</f>
        <v>6949364150.3661346</v>
      </c>
      <c r="C123" s="168">
        <f>SUM(C117:C122)</f>
        <v>1850484688.0599999</v>
      </c>
      <c r="D123" s="168">
        <f t="shared" ref="D123:I123" si="2">SUM(D117:D122)</f>
        <v>1408038099.6692359</v>
      </c>
      <c r="E123" s="168">
        <f t="shared" si="2"/>
        <v>1685939644.444</v>
      </c>
      <c r="F123" s="168">
        <f t="shared" si="2"/>
        <v>0</v>
      </c>
      <c r="G123" s="168">
        <f t="shared" si="2"/>
        <v>2361411182.52</v>
      </c>
      <c r="H123" s="168">
        <f t="shared" si="2"/>
        <v>8698785880.920002</v>
      </c>
      <c r="I123" s="168">
        <f t="shared" si="2"/>
        <v>22954023645.97937</v>
      </c>
    </row>
    <row r="124" spans="1:9" s="1" customFormat="1" x14ac:dyDescent="0.35">
      <c r="A124" s="48" t="s">
        <v>129</v>
      </c>
      <c r="B124" s="176">
        <f t="shared" ref="B124:G124" si="3">B125/B123</f>
        <v>-0.41576282874655651</v>
      </c>
      <c r="C124" s="176">
        <f t="shared" si="3"/>
        <v>-0.7895081839351108</v>
      </c>
      <c r="D124" s="176">
        <f t="shared" si="3"/>
        <v>-0.57676359241273978</v>
      </c>
      <c r="E124" s="176">
        <f t="shared" si="3"/>
        <v>0.48709795378044285</v>
      </c>
      <c r="F124" s="176" t="e">
        <f t="shared" si="3"/>
        <v>#DIV/0!</v>
      </c>
      <c r="G124" s="176">
        <f t="shared" si="3"/>
        <v>4.7788419600678256E-2</v>
      </c>
      <c r="H124" s="176">
        <f>H125/H123</f>
        <v>0.48607925446979727</v>
      </c>
      <c r="I124" s="176">
        <f>I125/I123*100</f>
        <v>2.8085874957419408E-12</v>
      </c>
    </row>
    <row r="125" spans="1:9" s="1" customFormat="1" ht="28" x14ac:dyDescent="0.35">
      <c r="A125" s="48" t="s">
        <v>130</v>
      </c>
      <c r="B125" s="177">
        <f>B116-B123</f>
        <v>-2889287297.1461344</v>
      </c>
      <c r="C125" s="177">
        <f t="shared" ref="C125:H125" si="4">C116-C123</f>
        <v>-1460972805.4699805</v>
      </c>
      <c r="D125" s="177">
        <f t="shared" si="4"/>
        <v>-812105112.61923587</v>
      </c>
      <c r="E125" s="177">
        <f t="shared" si="4"/>
        <v>821217751.0059998</v>
      </c>
      <c r="F125" s="177">
        <f t="shared" si="4"/>
        <v>0</v>
      </c>
      <c r="G125" s="177">
        <f t="shared" si="4"/>
        <v>112848108.43999958</v>
      </c>
      <c r="H125" s="177">
        <f t="shared" si="4"/>
        <v>4228299355.7899933</v>
      </c>
      <c r="I125" s="177">
        <f>I116-I123</f>
        <v>6.44683837890625E-4</v>
      </c>
    </row>
    <row r="126" spans="1:9" s="1" customFormat="1" ht="14.25" customHeight="1" x14ac:dyDescent="0.35"/>
    <row r="127" spans="1:9" s="1" customFormat="1" ht="14.25" customHeight="1" x14ac:dyDescent="0.35"/>
    <row r="128" spans="1:9" s="1" customFormat="1" ht="17.5" x14ac:dyDescent="0.35">
      <c r="A128" s="5" t="s">
        <v>131</v>
      </c>
      <c r="B128" s="6"/>
    </row>
    <row r="129" spans="1:11" s="54" customFormat="1" x14ac:dyDescent="0.35">
      <c r="A129" s="52"/>
      <c r="B129" s="53" t="s">
        <v>109</v>
      </c>
      <c r="C129" s="53" t="s">
        <v>110</v>
      </c>
      <c r="D129" s="53" t="s">
        <v>111</v>
      </c>
      <c r="E129" s="53" t="s">
        <v>112</v>
      </c>
      <c r="F129" s="53" t="s">
        <v>113</v>
      </c>
      <c r="G129" s="53" t="s">
        <v>114</v>
      </c>
      <c r="H129" s="53" t="s">
        <v>115</v>
      </c>
      <c r="I129" s="53" t="s">
        <v>107</v>
      </c>
    </row>
    <row r="130" spans="1:11" s="1" customFormat="1" x14ac:dyDescent="0.35">
      <c r="A130" s="55" t="s">
        <v>116</v>
      </c>
      <c r="B130" s="173">
        <v>3191488890.0899997</v>
      </c>
      <c r="C130" s="159">
        <v>0</v>
      </c>
      <c r="D130" s="159">
        <v>0</v>
      </c>
      <c r="E130" s="159">
        <v>1752750489.1100001</v>
      </c>
      <c r="F130" s="159">
        <v>0</v>
      </c>
      <c r="G130" s="159">
        <v>0</v>
      </c>
      <c r="H130" s="159">
        <v>210000000</v>
      </c>
      <c r="I130" s="159">
        <f t="shared" ref="I130:I135" si="5">SUM(B130:H130)</f>
        <v>5154239379.1999998</v>
      </c>
    </row>
    <row r="131" spans="1:11" s="1" customFormat="1" x14ac:dyDescent="0.35">
      <c r="A131" s="55" t="s">
        <v>117</v>
      </c>
      <c r="B131" s="159">
        <v>0</v>
      </c>
      <c r="C131" s="159">
        <v>0</v>
      </c>
      <c r="D131" s="159">
        <v>0</v>
      </c>
      <c r="E131" s="174">
        <v>0</v>
      </c>
      <c r="F131" s="159">
        <v>0</v>
      </c>
      <c r="G131" s="159">
        <v>0</v>
      </c>
      <c r="H131" s="159">
        <v>1499334000</v>
      </c>
      <c r="I131" s="159">
        <f t="shared" si="5"/>
        <v>1499334000</v>
      </c>
      <c r="K131" s="57"/>
    </row>
    <row r="132" spans="1:11" s="1" customFormat="1" x14ac:dyDescent="0.35">
      <c r="A132" s="55" t="s">
        <v>118</v>
      </c>
      <c r="B132" s="159">
        <v>0</v>
      </c>
      <c r="C132" s="159">
        <v>0</v>
      </c>
      <c r="D132" s="159">
        <v>0</v>
      </c>
      <c r="E132" s="159">
        <v>0</v>
      </c>
      <c r="F132" s="159">
        <v>0</v>
      </c>
      <c r="G132" s="159">
        <v>0</v>
      </c>
      <c r="H132" s="174">
        <v>45464281</v>
      </c>
      <c r="I132" s="159">
        <f t="shared" si="5"/>
        <v>45464281</v>
      </c>
    </row>
    <row r="133" spans="1:11" s="1" customFormat="1" x14ac:dyDescent="0.35">
      <c r="A133" s="55" t="s">
        <v>119</v>
      </c>
      <c r="B133" s="159">
        <v>0</v>
      </c>
      <c r="C133" s="159">
        <v>0</v>
      </c>
      <c r="D133" s="159">
        <v>0</v>
      </c>
      <c r="E133" s="159">
        <v>0</v>
      </c>
      <c r="F133" s="159">
        <v>0</v>
      </c>
      <c r="G133" s="159">
        <v>0</v>
      </c>
      <c r="H133" s="159">
        <v>0</v>
      </c>
      <c r="I133" s="159">
        <f t="shared" si="5"/>
        <v>0</v>
      </c>
    </row>
    <row r="134" spans="1:11" s="1" customFormat="1" ht="18.649999999999999" customHeight="1" x14ac:dyDescent="0.35">
      <c r="A134" s="55" t="s">
        <v>120</v>
      </c>
      <c r="B134" s="159">
        <v>0</v>
      </c>
      <c r="C134" s="159">
        <v>597516720.43000007</v>
      </c>
      <c r="D134" s="159">
        <v>826100511.64999986</v>
      </c>
      <c r="E134" s="159">
        <v>693511855.56000018</v>
      </c>
      <c r="F134" s="159">
        <v>0</v>
      </c>
      <c r="G134" s="159">
        <v>1559224985.7299998</v>
      </c>
      <c r="H134" s="159">
        <v>10474788397.110003</v>
      </c>
      <c r="I134" s="159">
        <f t="shared" si="5"/>
        <v>14151142470.480003</v>
      </c>
    </row>
    <row r="135" spans="1:11" s="1" customFormat="1" x14ac:dyDescent="0.35">
      <c r="A135" s="55" t="s">
        <v>121</v>
      </c>
      <c r="B135" s="159">
        <v>0</v>
      </c>
      <c r="C135" s="159">
        <v>0</v>
      </c>
      <c r="D135" s="159">
        <v>0</v>
      </c>
      <c r="E135" s="159">
        <v>0</v>
      </c>
      <c r="F135" s="159">
        <v>0</v>
      </c>
      <c r="G135" s="159">
        <v>418032366.92000002</v>
      </c>
      <c r="H135" s="159">
        <v>88083063.110000014</v>
      </c>
      <c r="I135" s="159">
        <f t="shared" si="5"/>
        <v>506115430.03000003</v>
      </c>
    </row>
    <row r="136" spans="1:11" s="1" customFormat="1" x14ac:dyDescent="0.35">
      <c r="A136" s="56" t="s">
        <v>122</v>
      </c>
      <c r="B136" s="168">
        <f t="shared" ref="B136:G136" si="6">SUM(B129:B135)</f>
        <v>3191488890.0899997</v>
      </c>
      <c r="C136" s="168">
        <f t="shared" si="6"/>
        <v>597516720.43000007</v>
      </c>
      <c r="D136" s="168">
        <f t="shared" si="6"/>
        <v>826100511.64999986</v>
      </c>
      <c r="E136" s="168">
        <f t="shared" si="6"/>
        <v>2446262344.6700001</v>
      </c>
      <c r="F136" s="159">
        <v>0</v>
      </c>
      <c r="G136" s="168">
        <f t="shared" si="6"/>
        <v>1977257352.6499999</v>
      </c>
      <c r="H136" s="168">
        <f>SUM(H131:H135)</f>
        <v>12107669741.220003</v>
      </c>
      <c r="I136" s="168">
        <f>SUM(I130:I135)</f>
        <v>21356295560.710003</v>
      </c>
    </row>
    <row r="137" spans="1:11" s="1" customFormat="1" x14ac:dyDescent="0.35">
      <c r="A137" s="58" t="s">
        <v>123</v>
      </c>
      <c r="B137" s="159">
        <v>0</v>
      </c>
      <c r="C137" s="159">
        <v>0</v>
      </c>
      <c r="D137" s="159">
        <v>0</v>
      </c>
      <c r="E137" s="159">
        <v>0</v>
      </c>
      <c r="F137" s="159">
        <v>0</v>
      </c>
      <c r="G137" s="159">
        <v>0</v>
      </c>
      <c r="H137" s="159">
        <v>0</v>
      </c>
      <c r="I137" s="159">
        <f t="shared" ref="I137:I142" si="7">SUM(B137:H137)</f>
        <v>0</v>
      </c>
    </row>
    <row r="138" spans="1:11" s="1" customFormat="1" x14ac:dyDescent="0.35">
      <c r="A138" s="55" t="s">
        <v>124</v>
      </c>
      <c r="B138" s="159">
        <v>812701469.49399984</v>
      </c>
      <c r="C138" s="159">
        <v>0</v>
      </c>
      <c r="D138" s="159">
        <v>0</v>
      </c>
      <c r="E138" s="159">
        <v>0</v>
      </c>
      <c r="F138" s="159">
        <v>0</v>
      </c>
      <c r="G138" s="159">
        <v>0</v>
      </c>
      <c r="H138" s="159">
        <v>0</v>
      </c>
      <c r="I138" s="159">
        <f t="shared" si="7"/>
        <v>812701469.49399984</v>
      </c>
    </row>
    <row r="139" spans="1:11" s="1" customFormat="1" x14ac:dyDescent="0.35">
      <c r="A139" s="55" t="s">
        <v>125</v>
      </c>
      <c r="B139" s="159">
        <v>4845000953.4521561</v>
      </c>
      <c r="C139" s="159">
        <v>0</v>
      </c>
      <c r="D139" s="159">
        <v>0</v>
      </c>
      <c r="E139" s="159">
        <v>0</v>
      </c>
      <c r="F139" s="159">
        <v>0</v>
      </c>
      <c r="G139" s="159">
        <v>0</v>
      </c>
      <c r="H139" s="159">
        <v>0</v>
      </c>
      <c r="I139" s="159">
        <f t="shared" si="7"/>
        <v>4845000953.4521561</v>
      </c>
    </row>
    <row r="140" spans="1:11" s="1" customFormat="1" x14ac:dyDescent="0.35">
      <c r="A140" s="55" t="s">
        <v>126</v>
      </c>
      <c r="B140" s="159">
        <v>0</v>
      </c>
      <c r="C140" s="159">
        <v>2344983813.2200003</v>
      </c>
      <c r="D140" s="159">
        <v>913059655.47000003</v>
      </c>
      <c r="E140" s="159">
        <v>1682145020.0899999</v>
      </c>
      <c r="F140" s="159">
        <v>0</v>
      </c>
      <c r="G140" s="159">
        <v>1982998743.3699999</v>
      </c>
      <c r="H140" s="159">
        <v>5214382073.9499998</v>
      </c>
      <c r="I140" s="159">
        <f t="shared" si="7"/>
        <v>12137569306.1</v>
      </c>
    </row>
    <row r="141" spans="1:11" s="1" customFormat="1" ht="25" x14ac:dyDescent="0.35">
      <c r="A141" s="55" t="s">
        <v>127</v>
      </c>
      <c r="B141" s="159">
        <v>0</v>
      </c>
      <c r="C141" s="159">
        <v>0</v>
      </c>
      <c r="D141" s="159">
        <v>0</v>
      </c>
      <c r="E141" s="159">
        <v>0</v>
      </c>
      <c r="F141" s="159">
        <v>0</v>
      </c>
      <c r="G141" s="159">
        <v>0</v>
      </c>
      <c r="H141" s="174">
        <v>700000000</v>
      </c>
      <c r="I141" s="159">
        <f t="shared" si="7"/>
        <v>700000000</v>
      </c>
    </row>
    <row r="142" spans="1:11" s="1" customFormat="1" x14ac:dyDescent="0.35">
      <c r="A142" s="55" t="s">
        <v>132</v>
      </c>
      <c r="B142" s="159">
        <v>0</v>
      </c>
      <c r="C142" s="159">
        <v>0</v>
      </c>
      <c r="D142" s="174">
        <v>150714084.06999999</v>
      </c>
      <c r="E142" s="174">
        <v>64524579.877999984</v>
      </c>
      <c r="F142" s="159">
        <v>0</v>
      </c>
      <c r="G142" s="159">
        <v>0</v>
      </c>
      <c r="H142" s="174">
        <v>2645785167.7199998</v>
      </c>
      <c r="I142" s="159">
        <f t="shared" si="7"/>
        <v>2861023831.6679997</v>
      </c>
    </row>
    <row r="143" spans="1:11" s="1" customFormat="1" x14ac:dyDescent="0.35">
      <c r="A143" s="48" t="s">
        <v>122</v>
      </c>
      <c r="B143" s="168">
        <f>SUM(B137:B142)</f>
        <v>5657702422.9461555</v>
      </c>
      <c r="C143" s="168">
        <f>SUM(C137:C142)</f>
        <v>2344983813.2200003</v>
      </c>
      <c r="D143" s="168">
        <f t="shared" ref="D143:I143" si="8">SUM(D137:D142)</f>
        <v>1063773739.54</v>
      </c>
      <c r="E143" s="168">
        <f t="shared" si="8"/>
        <v>1746669599.9679999</v>
      </c>
      <c r="F143" s="159">
        <v>0</v>
      </c>
      <c r="G143" s="168">
        <f t="shared" si="8"/>
        <v>1982998743.3699999</v>
      </c>
      <c r="H143" s="168">
        <f t="shared" si="8"/>
        <v>8560167241.6700001</v>
      </c>
      <c r="I143" s="168">
        <f t="shared" si="8"/>
        <v>21356295560.714157</v>
      </c>
    </row>
    <row r="144" spans="1:11" s="1" customFormat="1" x14ac:dyDescent="0.35">
      <c r="A144" s="48" t="s">
        <v>133</v>
      </c>
      <c r="B144" s="178">
        <f>B145/B143</f>
        <v>-0.43590372000723143</v>
      </c>
      <c r="C144" s="178">
        <f t="shared" ref="C144:H144" si="9">C145/C143</f>
        <v>-0.74519366954199839</v>
      </c>
      <c r="D144" s="178">
        <f t="shared" si="9"/>
        <v>-0.2234246053044846</v>
      </c>
      <c r="E144" s="178">
        <f t="shared" si="9"/>
        <v>0.40052952471080799</v>
      </c>
      <c r="F144" s="178" t="e">
        <f t="shared" si="9"/>
        <v>#DIV/0!</v>
      </c>
      <c r="G144" s="178">
        <f t="shared" si="9"/>
        <v>-2.8953072911397024E-3</v>
      </c>
      <c r="H144" s="178">
        <f t="shared" si="9"/>
        <v>0.41441976533836061</v>
      </c>
      <c r="I144" s="179">
        <v>0</v>
      </c>
    </row>
    <row r="145" spans="1:9" s="1" customFormat="1" ht="28" x14ac:dyDescent="0.35">
      <c r="A145" s="48" t="s">
        <v>134</v>
      </c>
      <c r="B145" s="180">
        <f>B136-B143</f>
        <v>-2466213532.8561559</v>
      </c>
      <c r="C145" s="180">
        <f t="shared" ref="C145:H145" si="10">C136-C143</f>
        <v>-1747467092.7900002</v>
      </c>
      <c r="D145" s="180">
        <f t="shared" si="10"/>
        <v>-237673227.8900001</v>
      </c>
      <c r="E145" s="180">
        <f t="shared" si="10"/>
        <v>699592744.70200014</v>
      </c>
      <c r="F145" s="159">
        <v>0</v>
      </c>
      <c r="G145" s="180">
        <f t="shared" si="10"/>
        <v>-5741390.7200000286</v>
      </c>
      <c r="H145" s="180">
        <f t="shared" si="10"/>
        <v>3547502499.5500031</v>
      </c>
      <c r="I145" s="177">
        <f>I136-I143</f>
        <v>-4.154205322265625E-3</v>
      </c>
    </row>
    <row r="146" spans="1:9" s="1" customFormat="1" ht="14" customHeight="1" x14ac:dyDescent="0.35">
      <c r="A146" s="49"/>
      <c r="B146" s="50"/>
      <c r="C146" s="51"/>
      <c r="D146" s="51"/>
      <c r="E146" s="51"/>
      <c r="F146" s="51"/>
      <c r="G146" s="51"/>
      <c r="H146" s="51"/>
      <c r="I146" s="51"/>
    </row>
    <row r="147" spans="1:9" s="1" customFormat="1" ht="18.75" customHeight="1" x14ac:dyDescent="0.35"/>
    <row r="148" spans="1:9" s="1" customFormat="1" ht="17" customHeight="1" x14ac:dyDescent="0.35">
      <c r="A148" s="59" t="s">
        <v>135</v>
      </c>
      <c r="B148" s="59"/>
      <c r="C148" s="59"/>
      <c r="D148" s="59"/>
      <c r="E148" s="59"/>
    </row>
    <row r="149" spans="1:9" s="1" customFormat="1" ht="25" x14ac:dyDescent="0.35">
      <c r="A149" s="53" t="s">
        <v>136</v>
      </c>
      <c r="B149" s="125" t="s">
        <v>137</v>
      </c>
      <c r="C149" s="125"/>
      <c r="D149" s="125"/>
      <c r="E149" s="125"/>
      <c r="F149" s="60" t="s">
        <v>138</v>
      </c>
      <c r="G149" s="23" t="s">
        <v>89</v>
      </c>
    </row>
    <row r="150" spans="1:9" s="1" customFormat="1" ht="29.5" customHeight="1" x14ac:dyDescent="0.35">
      <c r="A150" s="48" t="s">
        <v>33</v>
      </c>
      <c r="B150" s="10" t="s">
        <v>139</v>
      </c>
      <c r="C150" s="10" t="s">
        <v>140</v>
      </c>
      <c r="D150" s="10" t="s">
        <v>141</v>
      </c>
      <c r="E150" s="10" t="s">
        <v>142</v>
      </c>
      <c r="F150" s="3"/>
      <c r="G150" s="3"/>
    </row>
    <row r="151" spans="1:9" s="1" customFormat="1" ht="27.65" customHeight="1" x14ac:dyDescent="0.35">
      <c r="A151" s="181" t="s">
        <v>143</v>
      </c>
      <c r="B151" s="159">
        <v>4060076853.2200003</v>
      </c>
      <c r="C151" s="159">
        <v>1741054425.72</v>
      </c>
      <c r="D151" s="159">
        <v>0</v>
      </c>
      <c r="E151" s="159">
        <v>283000000</v>
      </c>
      <c r="F151" s="159">
        <v>0</v>
      </c>
      <c r="G151" s="159">
        <f>SUM(B151:F151)</f>
        <v>6084131278.9400005</v>
      </c>
    </row>
    <row r="152" spans="1:9" s="1" customFormat="1" ht="15.65" customHeight="1" x14ac:dyDescent="0.35">
      <c r="A152" s="147" t="s">
        <v>144</v>
      </c>
      <c r="B152" s="159">
        <v>0</v>
      </c>
      <c r="C152" s="159">
        <v>0</v>
      </c>
      <c r="D152" s="159">
        <v>0</v>
      </c>
      <c r="E152" s="159">
        <v>0</v>
      </c>
      <c r="F152" s="159">
        <v>0</v>
      </c>
      <c r="G152" s="159">
        <f>SUM(B152:F152)</f>
        <v>0</v>
      </c>
    </row>
    <row r="153" spans="1:9" s="1" customFormat="1" x14ac:dyDescent="0.35">
      <c r="A153" s="147" t="s">
        <v>145</v>
      </c>
      <c r="B153" s="159">
        <v>985444869.64001942</v>
      </c>
      <c r="C153" s="159">
        <v>766102969.73000002</v>
      </c>
      <c r="D153" s="159">
        <v>2090189966.6899993</v>
      </c>
      <c r="E153" s="159">
        <v>11117323763.669994</v>
      </c>
      <c r="F153" s="159">
        <v>0</v>
      </c>
      <c r="G153" s="159">
        <f>SUM(B153:F153)</f>
        <v>14959061569.730013</v>
      </c>
    </row>
    <row r="154" spans="1:9" s="1" customFormat="1" x14ac:dyDescent="0.35">
      <c r="A154" s="147" t="s">
        <v>146</v>
      </c>
      <c r="B154" s="159">
        <v>0</v>
      </c>
      <c r="C154" s="159">
        <v>0</v>
      </c>
      <c r="D154" s="159">
        <v>0</v>
      </c>
      <c r="E154" s="159">
        <v>1437558184.6300001</v>
      </c>
      <c r="F154" s="159">
        <v>0</v>
      </c>
      <c r="G154" s="159">
        <f>SUM(B154:F154)</f>
        <v>1437558184.6300001</v>
      </c>
    </row>
    <row r="155" spans="1:9" s="1" customFormat="1" x14ac:dyDescent="0.35">
      <c r="A155" s="181" t="s">
        <v>147</v>
      </c>
      <c r="B155" s="159">
        <v>0</v>
      </c>
      <c r="C155" s="159">
        <v>0</v>
      </c>
      <c r="D155" s="159">
        <v>384069324.27000004</v>
      </c>
      <c r="E155" s="159">
        <v>89203288.410000026</v>
      </c>
      <c r="F155" s="159">
        <v>0</v>
      </c>
      <c r="G155" s="159">
        <f>SUM(B155:F155)</f>
        <v>473272612.68000007</v>
      </c>
    </row>
    <row r="156" spans="1:9" s="1" customFormat="1" x14ac:dyDescent="0.35">
      <c r="A156" s="182" t="s">
        <v>148</v>
      </c>
      <c r="B156" s="183">
        <f t="shared" ref="B156:G156" si="11">SUM(B151:B155)</f>
        <v>5045521722.8600197</v>
      </c>
      <c r="C156" s="183">
        <f t="shared" si="11"/>
        <v>2507157395.4499998</v>
      </c>
      <c r="D156" s="183">
        <f t="shared" si="11"/>
        <v>2474259290.9599996</v>
      </c>
      <c r="E156" s="183">
        <f t="shared" si="11"/>
        <v>12927085236.709995</v>
      </c>
      <c r="F156" s="183">
        <f t="shared" si="11"/>
        <v>0</v>
      </c>
      <c r="G156" s="183">
        <f t="shared" si="11"/>
        <v>22954023645.980015</v>
      </c>
    </row>
    <row r="157" spans="1:9" s="1" customFormat="1" x14ac:dyDescent="0.35">
      <c r="A157" s="184" t="s">
        <v>149</v>
      </c>
      <c r="B157" s="184"/>
      <c r="C157" s="184"/>
      <c r="D157" s="184"/>
      <c r="E157" s="184"/>
      <c r="F157" s="184"/>
      <c r="G157" s="184"/>
    </row>
    <row r="158" spans="1:9" s="1" customFormat="1" x14ac:dyDescent="0.35">
      <c r="A158" s="147" t="s">
        <v>150</v>
      </c>
      <c r="B158" s="159">
        <v>9005601175.1821346</v>
      </c>
      <c r="C158" s="159">
        <v>1528257036.29</v>
      </c>
      <c r="D158" s="159">
        <v>2361411182.52</v>
      </c>
      <c r="E158" s="159">
        <v>5699295534.3440008</v>
      </c>
      <c r="F158" s="159">
        <v>0</v>
      </c>
      <c r="G158" s="159">
        <f>SUM(B158:F158)</f>
        <v>18594564928.336136</v>
      </c>
    </row>
    <row r="159" spans="1:9" s="1" customFormat="1" x14ac:dyDescent="0.35">
      <c r="A159" s="181" t="s">
        <v>151</v>
      </c>
      <c r="B159" s="159">
        <v>0</v>
      </c>
      <c r="C159" s="159">
        <v>0</v>
      </c>
      <c r="D159" s="159">
        <v>0</v>
      </c>
      <c r="E159" s="159">
        <v>950000000</v>
      </c>
      <c r="F159" s="159">
        <v>0</v>
      </c>
      <c r="G159" s="159">
        <f>SUM(B159:F159)</f>
        <v>950000000</v>
      </c>
    </row>
    <row r="160" spans="1:9" s="1" customFormat="1" x14ac:dyDescent="0.35">
      <c r="A160" s="181" t="s">
        <v>132</v>
      </c>
      <c r="B160" s="159">
        <v>156017496.10923594</v>
      </c>
      <c r="C160" s="159">
        <v>0</v>
      </c>
      <c r="D160" s="159">
        <v>560208602.53399992</v>
      </c>
      <c r="E160" s="159">
        <v>2693232619</v>
      </c>
      <c r="F160" s="159">
        <v>0</v>
      </c>
      <c r="G160" s="159">
        <f>SUM(B160:F160)</f>
        <v>3409458717.6432362</v>
      </c>
    </row>
    <row r="161" spans="1:7" s="1" customFormat="1" x14ac:dyDescent="0.35">
      <c r="A161" s="182" t="s">
        <v>152</v>
      </c>
      <c r="B161" s="168">
        <f t="shared" ref="B161:G161" si="12">SUM(B158:B160)</f>
        <v>9161618671.2913704</v>
      </c>
      <c r="C161" s="168">
        <f t="shared" si="12"/>
        <v>1528257036.29</v>
      </c>
      <c r="D161" s="168">
        <f t="shared" si="12"/>
        <v>2921619785.0539999</v>
      </c>
      <c r="E161" s="168">
        <f t="shared" si="12"/>
        <v>9342528153.3440018</v>
      </c>
      <c r="F161" s="168">
        <f t="shared" si="12"/>
        <v>0</v>
      </c>
      <c r="G161" s="168">
        <f t="shared" si="12"/>
        <v>22954023645.97937</v>
      </c>
    </row>
    <row r="162" spans="1:7" s="1" customFormat="1" ht="28" x14ac:dyDescent="0.35">
      <c r="A162" s="182" t="s">
        <v>153</v>
      </c>
      <c r="B162" s="168">
        <f t="shared" ref="B162:G162" si="13">B156-B161</f>
        <v>-4116096948.4313507</v>
      </c>
      <c r="C162" s="168">
        <f t="shared" si="13"/>
        <v>978900359.15999985</v>
      </c>
      <c r="D162" s="168">
        <f t="shared" si="13"/>
        <v>-447360494.09400034</v>
      </c>
      <c r="E162" s="168">
        <f t="shared" si="13"/>
        <v>3584557083.3659935</v>
      </c>
      <c r="F162" s="168">
        <f t="shared" si="13"/>
        <v>0</v>
      </c>
      <c r="G162" s="168">
        <f t="shared" si="13"/>
        <v>6.44683837890625E-4</v>
      </c>
    </row>
    <row r="163" spans="1:7" s="1" customFormat="1" x14ac:dyDescent="0.35"/>
    <row r="164" spans="1:7" s="1" customFormat="1" ht="13" customHeight="1" x14ac:dyDescent="0.35"/>
    <row r="165" spans="1:7" s="1" customFormat="1" ht="25" x14ac:dyDescent="0.35">
      <c r="A165" s="53" t="s">
        <v>154</v>
      </c>
      <c r="B165" s="123" t="s">
        <v>137</v>
      </c>
      <c r="C165" s="140"/>
      <c r="D165" s="140"/>
      <c r="E165" s="124"/>
      <c r="F165" s="60" t="s">
        <v>138</v>
      </c>
      <c r="G165" s="23" t="s">
        <v>89</v>
      </c>
    </row>
    <row r="166" spans="1:7" s="1" customFormat="1" x14ac:dyDescent="0.35">
      <c r="A166" s="48" t="s">
        <v>33</v>
      </c>
      <c r="B166" s="10" t="s">
        <v>139</v>
      </c>
      <c r="C166" s="10" t="s">
        <v>140</v>
      </c>
      <c r="D166" s="10" t="s">
        <v>141</v>
      </c>
      <c r="E166" s="10" t="s">
        <v>142</v>
      </c>
      <c r="F166" s="3"/>
      <c r="G166" s="3"/>
    </row>
    <row r="167" spans="1:7" s="1" customFormat="1" ht="29" customHeight="1" x14ac:dyDescent="0.35">
      <c r="A167" s="185" t="s">
        <v>143</v>
      </c>
      <c r="B167" s="159">
        <v>3191488890.0899997</v>
      </c>
      <c r="C167" s="159">
        <v>1752750489.1100001</v>
      </c>
      <c r="D167" s="159">
        <v>0</v>
      </c>
      <c r="E167" s="159">
        <v>210000000</v>
      </c>
      <c r="F167" s="159">
        <v>0</v>
      </c>
      <c r="G167" s="159">
        <f>SUM(B167:F167)</f>
        <v>5154239379.1999998</v>
      </c>
    </row>
    <row r="168" spans="1:7" s="1" customFormat="1" x14ac:dyDescent="0.35">
      <c r="A168" s="186" t="s">
        <v>144</v>
      </c>
      <c r="B168" s="159">
        <v>0</v>
      </c>
      <c r="C168" s="159">
        <v>0</v>
      </c>
      <c r="D168" s="159">
        <v>0</v>
      </c>
      <c r="E168" s="159">
        <v>0</v>
      </c>
      <c r="F168" s="159">
        <v>0</v>
      </c>
      <c r="G168" s="159">
        <f>SUM(B168:F168)</f>
        <v>0</v>
      </c>
    </row>
    <row r="169" spans="1:7" s="1" customFormat="1" x14ac:dyDescent="0.35">
      <c r="A169" s="186" t="s">
        <v>145</v>
      </c>
      <c r="B169" s="159">
        <v>1423617232.0799999</v>
      </c>
      <c r="C169" s="159">
        <v>693511855.56000018</v>
      </c>
      <c r="D169" s="159">
        <v>1559224985.7299998</v>
      </c>
      <c r="E169" s="159">
        <v>10474788397.110003</v>
      </c>
      <c r="F169" s="159">
        <v>0</v>
      </c>
      <c r="G169" s="159">
        <f>SUM(B169:F169)</f>
        <v>14151142470.480003</v>
      </c>
    </row>
    <row r="170" spans="1:7" s="1" customFormat="1" x14ac:dyDescent="0.35">
      <c r="A170" s="186" t="s">
        <v>146</v>
      </c>
      <c r="B170" s="159">
        <v>0</v>
      </c>
      <c r="C170" s="159">
        <v>0</v>
      </c>
      <c r="D170" s="159">
        <v>0</v>
      </c>
      <c r="E170" s="159">
        <v>1544798281</v>
      </c>
      <c r="F170" s="159">
        <v>0</v>
      </c>
      <c r="G170" s="159">
        <f>SUM(B170:F170)</f>
        <v>1544798281</v>
      </c>
    </row>
    <row r="171" spans="1:7" s="1" customFormat="1" x14ac:dyDescent="0.35">
      <c r="A171" s="185" t="s">
        <v>147</v>
      </c>
      <c r="B171" s="159">
        <v>0</v>
      </c>
      <c r="C171" s="159">
        <v>0</v>
      </c>
      <c r="D171" s="159">
        <v>418032366.92000002</v>
      </c>
      <c r="E171" s="159">
        <v>88083063.110000014</v>
      </c>
      <c r="F171" s="159">
        <v>0</v>
      </c>
      <c r="G171" s="159">
        <f>SUM(B171:F171)</f>
        <v>506115430.03000003</v>
      </c>
    </row>
    <row r="172" spans="1:7" s="1" customFormat="1" x14ac:dyDescent="0.35">
      <c r="A172" s="187" t="s">
        <v>148</v>
      </c>
      <c r="B172" s="188">
        <f t="shared" ref="B172:G172" si="14">SUM(B167:B171)</f>
        <v>4615106122.1700001</v>
      </c>
      <c r="C172" s="188">
        <f t="shared" si="14"/>
        <v>2446262344.6700001</v>
      </c>
      <c r="D172" s="188">
        <f t="shared" si="14"/>
        <v>1977257352.6499999</v>
      </c>
      <c r="E172" s="188">
        <f t="shared" si="14"/>
        <v>12317669741.220003</v>
      </c>
      <c r="F172" s="188">
        <f t="shared" si="14"/>
        <v>0</v>
      </c>
      <c r="G172" s="188">
        <f t="shared" si="14"/>
        <v>21356295560.710003</v>
      </c>
    </row>
    <row r="173" spans="1:7" s="1" customFormat="1" x14ac:dyDescent="0.35">
      <c r="A173" s="189" t="s">
        <v>149</v>
      </c>
      <c r="B173" s="189"/>
      <c r="C173" s="189"/>
      <c r="D173" s="189"/>
      <c r="E173" s="189"/>
      <c r="F173" s="189"/>
      <c r="G173" s="189"/>
    </row>
    <row r="174" spans="1:7" s="1" customFormat="1" x14ac:dyDescent="0.35">
      <c r="A174" s="186" t="s">
        <v>150</v>
      </c>
      <c r="B174" s="159">
        <v>8915745891.6361561</v>
      </c>
      <c r="C174" s="159">
        <v>1682145020.0899999</v>
      </c>
      <c r="D174" s="159">
        <v>1982998743.3699999</v>
      </c>
      <c r="E174" s="159">
        <v>5214382073.9499998</v>
      </c>
      <c r="F174" s="159">
        <v>0</v>
      </c>
      <c r="G174" s="159">
        <f>SUM(B174:F174)</f>
        <v>17795271729.046158</v>
      </c>
    </row>
    <row r="175" spans="1:7" s="1" customFormat="1" x14ac:dyDescent="0.35">
      <c r="A175" s="185" t="s">
        <v>151</v>
      </c>
      <c r="B175" s="159">
        <v>0</v>
      </c>
      <c r="C175" s="159">
        <v>0</v>
      </c>
      <c r="D175" s="159">
        <v>0</v>
      </c>
      <c r="E175" s="159">
        <v>700000000</v>
      </c>
      <c r="F175" s="159">
        <v>0</v>
      </c>
      <c r="G175" s="159">
        <f>SUM(B175:F175)</f>
        <v>700000000</v>
      </c>
    </row>
    <row r="176" spans="1:7" s="1" customFormat="1" x14ac:dyDescent="0.35">
      <c r="A176" s="185" t="s">
        <v>132</v>
      </c>
      <c r="B176" s="159">
        <v>150714084.06999999</v>
      </c>
      <c r="C176" s="159">
        <v>0</v>
      </c>
      <c r="D176" s="159">
        <v>497860836.21049994</v>
      </c>
      <c r="E176" s="159">
        <v>2212448911.3800001</v>
      </c>
      <c r="F176" s="159">
        <v>0</v>
      </c>
      <c r="G176" s="159">
        <f>SUM(B176:F176)</f>
        <v>2861023831.6605</v>
      </c>
    </row>
    <row r="177" spans="1:7" s="1" customFormat="1" x14ac:dyDescent="0.35">
      <c r="A177" s="187" t="s">
        <v>152</v>
      </c>
      <c r="B177" s="168">
        <f t="shared" ref="B177:G177" si="15">SUM(B174:B176)</f>
        <v>9066459975.7061558</v>
      </c>
      <c r="C177" s="168">
        <f t="shared" si="15"/>
        <v>1682145020.0899999</v>
      </c>
      <c r="D177" s="168">
        <f t="shared" si="15"/>
        <v>2480859579.5804996</v>
      </c>
      <c r="E177" s="168">
        <f t="shared" si="15"/>
        <v>8126830985.3299999</v>
      </c>
      <c r="F177" s="168">
        <f t="shared" si="15"/>
        <v>0</v>
      </c>
      <c r="G177" s="168">
        <f t="shared" si="15"/>
        <v>21356295560.706657</v>
      </c>
    </row>
    <row r="178" spans="1:7" s="1" customFormat="1" ht="28" x14ac:dyDescent="0.35">
      <c r="A178" s="187" t="s">
        <v>153</v>
      </c>
      <c r="B178" s="168">
        <f t="shared" ref="B178:G178" si="16">B172-B177</f>
        <v>-4451353853.5361557</v>
      </c>
      <c r="C178" s="168">
        <f t="shared" si="16"/>
        <v>764117324.58000016</v>
      </c>
      <c r="D178" s="168">
        <f t="shared" si="16"/>
        <v>-503602226.93049979</v>
      </c>
      <c r="E178" s="168">
        <f t="shared" si="16"/>
        <v>4190838755.8900032</v>
      </c>
      <c r="F178" s="168">
        <f t="shared" si="16"/>
        <v>0</v>
      </c>
      <c r="G178" s="168">
        <f t="shared" si="16"/>
        <v>3.345489501953125E-3</v>
      </c>
    </row>
    <row r="179" spans="1:7" s="1" customFormat="1" ht="18.75" customHeight="1" x14ac:dyDescent="0.35"/>
    <row r="180" spans="1:7" s="1" customFormat="1" ht="11.5" customHeight="1" x14ac:dyDescent="0.35"/>
    <row r="181" spans="1:7" s="1" customFormat="1" ht="11" customHeight="1" x14ac:dyDescent="0.35"/>
    <row r="182" spans="1:7" s="1" customFormat="1" ht="17.5" x14ac:dyDescent="0.35">
      <c r="A182" s="62" t="s">
        <v>155</v>
      </c>
      <c r="B182" s="62"/>
      <c r="C182" s="62"/>
      <c r="D182" s="62"/>
    </row>
    <row r="183" spans="1:7" s="1" customFormat="1" x14ac:dyDescent="0.35">
      <c r="A183" s="32"/>
      <c r="B183" s="32"/>
      <c r="C183" s="143">
        <f>C4</f>
        <v>46022</v>
      </c>
      <c r="D183" s="143">
        <f>D4</f>
        <v>45657</v>
      </c>
    </row>
    <row r="184" spans="1:7" s="1" customFormat="1" ht="18.75" customHeight="1" x14ac:dyDescent="0.35">
      <c r="A184" s="63">
        <v>1</v>
      </c>
      <c r="B184" s="48" t="s">
        <v>156</v>
      </c>
      <c r="C184" s="168">
        <f>C185+C186+C187</f>
        <v>230827318.52000001</v>
      </c>
      <c r="D184" s="168">
        <f>D185+D186+D187</f>
        <v>73520206.320000023</v>
      </c>
    </row>
    <row r="185" spans="1:7" s="1" customFormat="1" x14ac:dyDescent="0.35">
      <c r="A185" s="64" t="s">
        <v>157</v>
      </c>
      <c r="B185" s="65" t="s">
        <v>158</v>
      </c>
      <c r="C185" s="159">
        <v>88246138.670000002</v>
      </c>
      <c r="D185" s="159">
        <v>5816174.1000000024</v>
      </c>
    </row>
    <row r="186" spans="1:7" s="1" customFormat="1" x14ac:dyDescent="0.35">
      <c r="A186" s="64" t="s">
        <v>159</v>
      </c>
      <c r="B186" s="65" t="s">
        <v>160</v>
      </c>
      <c r="C186" s="159">
        <v>79072805.790000007</v>
      </c>
      <c r="D186" s="159">
        <v>11170453.949999999</v>
      </c>
    </row>
    <row r="187" spans="1:7" s="1" customFormat="1" x14ac:dyDescent="0.35">
      <c r="A187" s="64" t="s">
        <v>161</v>
      </c>
      <c r="B187" s="65" t="s">
        <v>162</v>
      </c>
      <c r="C187" s="159">
        <v>63508374.059999995</v>
      </c>
      <c r="D187" s="159">
        <v>56533578.270000018</v>
      </c>
    </row>
    <row r="188" spans="1:7" s="1" customFormat="1" x14ac:dyDescent="0.35">
      <c r="A188" s="63">
        <v>2</v>
      </c>
      <c r="B188" s="48" t="s">
        <v>163</v>
      </c>
      <c r="C188" s="168">
        <f>C189+C190+C191</f>
        <v>111152137.748</v>
      </c>
      <c r="D188" s="168">
        <f>D189+D190+D191</f>
        <v>54362629.907999992</v>
      </c>
    </row>
    <row r="189" spans="1:7" s="1" customFormat="1" x14ac:dyDescent="0.35">
      <c r="A189" s="64" t="s">
        <v>157</v>
      </c>
      <c r="B189" s="65" t="s">
        <v>158</v>
      </c>
      <c r="C189" s="159">
        <v>17229506.177999999</v>
      </c>
      <c r="D189" s="159">
        <v>1022065.2080000001</v>
      </c>
    </row>
    <row r="190" spans="1:7" s="1" customFormat="1" x14ac:dyDescent="0.35">
      <c r="A190" s="64" t="s">
        <v>164</v>
      </c>
      <c r="B190" s="65" t="s">
        <v>160</v>
      </c>
      <c r="C190" s="159">
        <v>36686484.25</v>
      </c>
      <c r="D190" s="159">
        <v>5601425.8999999985</v>
      </c>
    </row>
    <row r="191" spans="1:7" s="1" customFormat="1" x14ac:dyDescent="0.35">
      <c r="A191" s="64" t="s">
        <v>161</v>
      </c>
      <c r="B191" s="65" t="s">
        <v>162</v>
      </c>
      <c r="C191" s="159">
        <v>57236147.319999993</v>
      </c>
      <c r="D191" s="159">
        <v>47739138.799999997</v>
      </c>
    </row>
    <row r="192" spans="1:7" s="1" customFormat="1" x14ac:dyDescent="0.35">
      <c r="A192" s="63">
        <v>3</v>
      </c>
      <c r="B192" s="48" t="s">
        <v>165</v>
      </c>
      <c r="C192" s="168">
        <f>C193+C194+C195</f>
        <v>14070671.810000001</v>
      </c>
      <c r="D192" s="168">
        <f>D193+D194+D195</f>
        <v>10161949.969999999</v>
      </c>
    </row>
    <row r="193" spans="1:5" s="1" customFormat="1" x14ac:dyDescent="0.35">
      <c r="A193" s="64" t="s">
        <v>157</v>
      </c>
      <c r="B193" s="65" t="s">
        <v>158</v>
      </c>
      <c r="C193" s="159">
        <v>2098607.7800000003</v>
      </c>
      <c r="D193" s="159">
        <v>327614.52999999997</v>
      </c>
      <c r="E193" s="26"/>
    </row>
    <row r="194" spans="1:5" s="1" customFormat="1" x14ac:dyDescent="0.35">
      <c r="A194" s="64" t="s">
        <v>159</v>
      </c>
      <c r="B194" s="65" t="s">
        <v>160</v>
      </c>
      <c r="C194" s="159">
        <v>5699837.29</v>
      </c>
      <c r="D194" s="159">
        <v>688229.5</v>
      </c>
      <c r="E194" s="26"/>
    </row>
    <row r="195" spans="1:5" s="1" customFormat="1" x14ac:dyDescent="0.35">
      <c r="A195" s="64" t="s">
        <v>161</v>
      </c>
      <c r="B195" s="65" t="s">
        <v>162</v>
      </c>
      <c r="C195" s="159">
        <v>6272226.7400000002</v>
      </c>
      <c r="D195" s="159">
        <v>9146105.9399999995</v>
      </c>
    </row>
    <row r="196" spans="1:5" s="1" customFormat="1" x14ac:dyDescent="0.35">
      <c r="A196" s="63">
        <v>4</v>
      </c>
      <c r="B196" s="48" t="s">
        <v>166</v>
      </c>
      <c r="C196" s="168">
        <f>C197+C198+C199</f>
        <v>105604508.96200001</v>
      </c>
      <c r="D196" s="168">
        <f>D197+D198+D199</f>
        <v>8995626.4420000259</v>
      </c>
    </row>
    <row r="197" spans="1:5" s="1" customFormat="1" x14ac:dyDescent="0.35">
      <c r="A197" s="64" t="s">
        <v>157</v>
      </c>
      <c r="B197" s="65" t="s">
        <v>158</v>
      </c>
      <c r="C197" s="159">
        <f t="shared" ref="C197:D198" si="17">C185-C189-C193</f>
        <v>68918024.711999997</v>
      </c>
      <c r="D197" s="159">
        <f t="shared" si="17"/>
        <v>4466494.3620000025</v>
      </c>
    </row>
    <row r="198" spans="1:5" s="1" customFormat="1" x14ac:dyDescent="0.35">
      <c r="A198" s="64" t="s">
        <v>159</v>
      </c>
      <c r="B198" s="65" t="s">
        <v>160</v>
      </c>
      <c r="C198" s="159">
        <f t="shared" si="17"/>
        <v>36686484.250000007</v>
      </c>
      <c r="D198" s="159">
        <f t="shared" si="17"/>
        <v>4880798.5500000007</v>
      </c>
    </row>
    <row r="199" spans="1:5" s="1" customFormat="1" x14ac:dyDescent="0.35">
      <c r="A199" s="64" t="s">
        <v>161</v>
      </c>
      <c r="B199" s="65" t="s">
        <v>162</v>
      </c>
      <c r="C199" s="159">
        <f>C187-C191-C195</f>
        <v>0</v>
      </c>
      <c r="D199" s="159">
        <f>D187-D191-D195</f>
        <v>-351666.46999997832</v>
      </c>
    </row>
    <row r="200" spans="1:5" s="1" customFormat="1" x14ac:dyDescent="0.35">
      <c r="A200" s="63">
        <v>5</v>
      </c>
      <c r="B200" s="48" t="s">
        <v>167</v>
      </c>
      <c r="C200" s="168">
        <f>C184/C105*100</f>
        <v>1.543060154168254</v>
      </c>
      <c r="D200" s="168">
        <f>D184/D105*100</f>
        <v>0.51953548254755333</v>
      </c>
    </row>
    <row r="201" spans="1:5" s="1" customFormat="1" x14ac:dyDescent="0.35">
      <c r="A201" s="63">
        <v>6</v>
      </c>
      <c r="B201" s="48" t="s">
        <v>168</v>
      </c>
      <c r="C201" s="168">
        <f>(C196)/($C$81-$C$188-$C$192)*100</f>
        <v>0.71191625222152244</v>
      </c>
      <c r="D201" s="168">
        <f>($D$196)/($E$81-$D$188-$D$192)*100</f>
        <v>6.3859377118488644E-2</v>
      </c>
    </row>
    <row r="202" spans="1:5" s="1" customFormat="1" x14ac:dyDescent="0.35">
      <c r="A202" s="63">
        <v>7</v>
      </c>
      <c r="B202" s="48" t="s">
        <v>169</v>
      </c>
      <c r="C202" s="168">
        <f>(C203+C204)+C206+C205</f>
        <v>156017496.10923594</v>
      </c>
      <c r="D202" s="168">
        <f>D203+D204+D206+D205</f>
        <v>150714084.06697199</v>
      </c>
      <c r="E202" s="66"/>
    </row>
    <row r="203" spans="1:5" s="1" customFormat="1" x14ac:dyDescent="0.35">
      <c r="A203" s="64" t="s">
        <v>157</v>
      </c>
      <c r="B203" s="67" t="s">
        <v>170</v>
      </c>
      <c r="C203" s="159">
        <v>133269555.34589994</v>
      </c>
      <c r="D203" s="159">
        <f>129331187.7162</f>
        <v>129331187.71619999</v>
      </c>
    </row>
    <row r="204" spans="1:5" s="1" customFormat="1" x14ac:dyDescent="0.35">
      <c r="A204" s="64" t="s">
        <v>159</v>
      </c>
      <c r="B204" s="67" t="s">
        <v>171</v>
      </c>
      <c r="C204" s="159">
        <v>11855652.4167</v>
      </c>
      <c r="D204" s="159">
        <v>7837473.6840000004</v>
      </c>
    </row>
    <row r="205" spans="1:5" s="1" customFormat="1" x14ac:dyDescent="0.35">
      <c r="A205" s="64" t="s">
        <v>172</v>
      </c>
      <c r="B205" s="67" t="s">
        <v>173</v>
      </c>
      <c r="C205" s="159">
        <v>10892288.346636001</v>
      </c>
      <c r="D205" s="159">
        <v>7899145.3372720014</v>
      </c>
    </row>
    <row r="206" spans="1:5" s="1" customFormat="1" x14ac:dyDescent="0.35">
      <c r="A206" s="64" t="s">
        <v>9</v>
      </c>
      <c r="B206" s="67" t="s">
        <v>174</v>
      </c>
      <c r="C206" s="159">
        <v>0</v>
      </c>
      <c r="D206" s="159">
        <v>5646277.3295000009</v>
      </c>
    </row>
    <row r="207" spans="1:5" s="1" customFormat="1" ht="12" customHeight="1" x14ac:dyDescent="0.35">
      <c r="A207" s="68"/>
      <c r="B207" s="69"/>
      <c r="C207" s="70"/>
      <c r="D207" s="70"/>
    </row>
    <row r="208" spans="1:5" s="1" customFormat="1" ht="12" customHeight="1" x14ac:dyDescent="0.35">
      <c r="A208" s="68"/>
      <c r="B208" s="69"/>
      <c r="C208" s="70"/>
      <c r="D208" s="70"/>
    </row>
    <row r="209" spans="1:9" s="1" customFormat="1" ht="17.5" x14ac:dyDescent="0.35">
      <c r="A209" s="62" t="s">
        <v>175</v>
      </c>
      <c r="B209" s="62"/>
      <c r="C209" s="62"/>
      <c r="D209" s="70"/>
    </row>
    <row r="210" spans="1:9" s="1" customFormat="1" x14ac:dyDescent="0.35">
      <c r="A210" s="23" t="s">
        <v>176</v>
      </c>
      <c r="B210" s="23" t="s">
        <v>177</v>
      </c>
      <c r="C210" s="143">
        <f>C4</f>
        <v>46022</v>
      </c>
      <c r="D210" s="143">
        <f>D4</f>
        <v>45657</v>
      </c>
    </row>
    <row r="211" spans="1:9" s="1" customFormat="1" x14ac:dyDescent="0.35">
      <c r="A211" s="54">
        <v>1</v>
      </c>
      <c r="B211" s="11" t="s">
        <v>178</v>
      </c>
      <c r="C211" s="71"/>
      <c r="D211" s="71"/>
    </row>
    <row r="212" spans="1:9" s="1" customFormat="1" x14ac:dyDescent="0.35">
      <c r="A212" s="63" t="s">
        <v>157</v>
      </c>
      <c r="B212" s="13" t="s">
        <v>179</v>
      </c>
      <c r="C212" s="150">
        <v>0</v>
      </c>
      <c r="D212" s="150">
        <v>0</v>
      </c>
    </row>
    <row r="213" spans="1:9" s="1" customFormat="1" x14ac:dyDescent="0.35">
      <c r="A213" s="63" t="s">
        <v>159</v>
      </c>
      <c r="B213" s="13" t="s">
        <v>180</v>
      </c>
      <c r="C213" s="150">
        <v>829334000</v>
      </c>
      <c r="D213" s="150">
        <v>1029334000</v>
      </c>
    </row>
    <row r="214" spans="1:9" s="1" customFormat="1" x14ac:dyDescent="0.35">
      <c r="A214" s="63" t="s">
        <v>161</v>
      </c>
      <c r="B214" s="13" t="s">
        <v>181</v>
      </c>
      <c r="C214" s="158">
        <v>562759903.63</v>
      </c>
      <c r="D214" s="158">
        <v>470000000</v>
      </c>
    </row>
    <row r="215" spans="1:9" s="1" customFormat="1" ht="14.5" customHeight="1" x14ac:dyDescent="0.35">
      <c r="A215" s="63" t="s">
        <v>182</v>
      </c>
      <c r="B215" s="13" t="s">
        <v>183</v>
      </c>
      <c r="C215" s="150">
        <v>0</v>
      </c>
      <c r="D215" s="150">
        <v>0</v>
      </c>
      <c r="H215" s="59"/>
      <c r="I215" s="59"/>
    </row>
    <row r="216" spans="1:9" s="1" customFormat="1" ht="14.5" customHeight="1" x14ac:dyDescent="0.35">
      <c r="A216" s="25"/>
      <c r="B216" s="72" t="s">
        <v>184</v>
      </c>
      <c r="C216" s="157">
        <f>SUM(C212:C215)</f>
        <v>1392093903.6300001</v>
      </c>
      <c r="D216" s="157">
        <f>SUM(D212:D215)</f>
        <v>1499334000</v>
      </c>
    </row>
    <row r="217" spans="1:9" s="1" customFormat="1" x14ac:dyDescent="0.35">
      <c r="A217" s="73">
        <v>2</v>
      </c>
      <c r="B217" s="11" t="s">
        <v>185</v>
      </c>
      <c r="C217" s="150"/>
      <c r="D217" s="150"/>
    </row>
    <row r="218" spans="1:9" s="1" customFormat="1" x14ac:dyDescent="0.35">
      <c r="A218" s="63" t="s">
        <v>186</v>
      </c>
      <c r="B218" s="13" t="s">
        <v>96</v>
      </c>
      <c r="C218" s="150">
        <v>0</v>
      </c>
      <c r="D218" s="150">
        <v>0</v>
      </c>
    </row>
    <row r="219" spans="1:9" s="1" customFormat="1" x14ac:dyDescent="0.35">
      <c r="A219" s="63" t="s">
        <v>187</v>
      </c>
      <c r="B219" s="13" t="s">
        <v>98</v>
      </c>
      <c r="C219" s="150">
        <v>0</v>
      </c>
      <c r="D219" s="150">
        <v>0</v>
      </c>
    </row>
    <row r="220" spans="1:9" s="1" customFormat="1" x14ac:dyDescent="0.35">
      <c r="A220" s="63" t="s">
        <v>188</v>
      </c>
      <c r="B220" s="13" t="s">
        <v>101</v>
      </c>
      <c r="C220" s="150">
        <v>37714281</v>
      </c>
      <c r="D220" s="150">
        <v>37714281</v>
      </c>
    </row>
    <row r="221" spans="1:9" s="1" customFormat="1" x14ac:dyDescent="0.35">
      <c r="A221" s="63" t="s">
        <v>189</v>
      </c>
      <c r="B221" s="13" t="s">
        <v>103</v>
      </c>
      <c r="C221" s="158">
        <v>7750000</v>
      </c>
      <c r="D221" s="158">
        <v>7750000</v>
      </c>
    </row>
    <row r="222" spans="1:9" s="1" customFormat="1" x14ac:dyDescent="0.35">
      <c r="A222" s="74" t="s">
        <v>190</v>
      </c>
      <c r="B222" s="75"/>
      <c r="C222" s="190"/>
      <c r="D222" s="191"/>
    </row>
    <row r="223" spans="1:9" s="1" customFormat="1" x14ac:dyDescent="0.35">
      <c r="A223" s="63" t="s">
        <v>191</v>
      </c>
      <c r="B223" s="13" t="s">
        <v>163</v>
      </c>
      <c r="C223" s="150">
        <v>0</v>
      </c>
      <c r="D223" s="150">
        <v>0</v>
      </c>
    </row>
    <row r="224" spans="1:9" s="1" customFormat="1" x14ac:dyDescent="0.35">
      <c r="A224" s="73">
        <v>3</v>
      </c>
      <c r="B224" s="11" t="s">
        <v>192</v>
      </c>
      <c r="C224" s="158"/>
      <c r="D224" s="150"/>
    </row>
    <row r="225" spans="1:9" s="1" customFormat="1" x14ac:dyDescent="0.35">
      <c r="A225" s="63" t="s">
        <v>193</v>
      </c>
      <c r="B225" s="13" t="s">
        <v>194</v>
      </c>
      <c r="C225" s="158">
        <v>297666952.10000002</v>
      </c>
      <c r="D225" s="158">
        <v>271326628.56999999</v>
      </c>
    </row>
    <row r="226" spans="1:9" s="1" customFormat="1" ht="12.5" customHeight="1" x14ac:dyDescent="0.35">
      <c r="A226" s="74" t="s">
        <v>190</v>
      </c>
      <c r="B226" s="75"/>
      <c r="C226" s="190"/>
      <c r="D226" s="191"/>
      <c r="E226" s="76"/>
    </row>
    <row r="227" spans="1:9" s="1" customFormat="1" x14ac:dyDescent="0.35">
      <c r="A227" s="63" t="s">
        <v>195</v>
      </c>
      <c r="B227" s="13" t="s">
        <v>196</v>
      </c>
      <c r="C227" s="158">
        <v>208463663.69</v>
      </c>
      <c r="D227" s="158">
        <v>183243565.45999998</v>
      </c>
    </row>
    <row r="228" spans="1:9" s="1" customFormat="1" x14ac:dyDescent="0.35">
      <c r="A228" s="63" t="s">
        <v>197</v>
      </c>
      <c r="B228" s="13" t="s">
        <v>198</v>
      </c>
      <c r="C228" s="158">
        <f>C225-C227</f>
        <v>89203288.410000026</v>
      </c>
      <c r="D228" s="158">
        <f>D225-D227</f>
        <v>88083063.110000014</v>
      </c>
    </row>
    <row r="229" spans="1:9" s="1" customFormat="1" x14ac:dyDescent="0.35"/>
    <row r="230" spans="1:9" s="1" customFormat="1" ht="25" customHeight="1" x14ac:dyDescent="0.35">
      <c r="B230" s="77"/>
      <c r="C230" s="77"/>
      <c r="D230" s="77"/>
      <c r="E230" s="59"/>
      <c r="F230" s="59"/>
      <c r="G230" s="59"/>
    </row>
    <row r="231" spans="1:9" s="1" customFormat="1" ht="15.5" customHeight="1" x14ac:dyDescent="0.35">
      <c r="A231" s="59" t="s">
        <v>199</v>
      </c>
      <c r="B231" s="77"/>
      <c r="C231" s="77"/>
      <c r="D231" s="77"/>
      <c r="E231" s="59"/>
      <c r="F231" s="59"/>
      <c r="G231" s="59"/>
    </row>
    <row r="232" spans="1:9" s="1" customFormat="1" ht="31.25" customHeight="1" x14ac:dyDescent="0.35">
      <c r="A232" s="126" t="s">
        <v>200</v>
      </c>
      <c r="B232" s="141" t="s">
        <v>201</v>
      </c>
      <c r="C232" s="141"/>
      <c r="D232" s="141"/>
      <c r="E232" s="126" t="s">
        <v>202</v>
      </c>
      <c r="F232" s="126"/>
      <c r="G232" s="126"/>
      <c r="H232" s="127" t="s">
        <v>203</v>
      </c>
      <c r="I232" s="128"/>
    </row>
    <row r="233" spans="1:9" s="1" customFormat="1" ht="26" x14ac:dyDescent="0.35">
      <c r="A233" s="126"/>
      <c r="B233" s="78" t="s">
        <v>204</v>
      </c>
      <c r="C233" s="38" t="s">
        <v>205</v>
      </c>
      <c r="D233" s="38" t="s">
        <v>206</v>
      </c>
      <c r="E233" s="53" t="s">
        <v>204</v>
      </c>
      <c r="F233" s="38" t="s">
        <v>207</v>
      </c>
      <c r="G233" s="38" t="s">
        <v>208</v>
      </c>
      <c r="H233" s="38" t="s">
        <v>209</v>
      </c>
      <c r="I233" s="38" t="s">
        <v>210</v>
      </c>
    </row>
    <row r="234" spans="1:9" s="1" customFormat="1" x14ac:dyDescent="0.35">
      <c r="A234" s="126"/>
      <c r="B234" s="53">
        <v>1</v>
      </c>
      <c r="C234" s="53">
        <v>2</v>
      </c>
      <c r="D234" s="53" t="s">
        <v>211</v>
      </c>
      <c r="E234" s="53">
        <v>4</v>
      </c>
      <c r="F234" s="53">
        <v>5</v>
      </c>
      <c r="G234" s="79" t="s">
        <v>212</v>
      </c>
      <c r="H234" s="53" t="s">
        <v>213</v>
      </c>
      <c r="I234" s="53">
        <v>8</v>
      </c>
    </row>
    <row r="235" spans="1:9" s="1" customFormat="1" x14ac:dyDescent="0.35">
      <c r="A235" s="80" t="s">
        <v>214</v>
      </c>
      <c r="B235" s="61">
        <v>0</v>
      </c>
      <c r="C235" s="61"/>
      <c r="D235" s="13">
        <f>B235-C235</f>
        <v>0</v>
      </c>
      <c r="E235" s="149">
        <v>1314741.3799999999</v>
      </c>
      <c r="F235" s="148">
        <v>0</v>
      </c>
      <c r="G235" s="148">
        <f t="shared" ref="G235:G242" si="18">E235-F235</f>
        <v>1314741.3799999999</v>
      </c>
      <c r="H235" s="148">
        <f t="shared" ref="H235:H242" si="19">D235+G235</f>
        <v>1314741.3799999999</v>
      </c>
      <c r="I235" s="147">
        <f t="shared" ref="I235:I242" si="20">(H235/$C$5)*100</f>
        <v>8.3150959383065159E-2</v>
      </c>
    </row>
    <row r="236" spans="1:9" s="1" customFormat="1" x14ac:dyDescent="0.35">
      <c r="A236" s="80" t="s">
        <v>215</v>
      </c>
      <c r="B236" s="61">
        <v>0</v>
      </c>
      <c r="C236" s="61"/>
      <c r="D236" s="13">
        <f t="shared" ref="D236:D242" si="21">B236-C236</f>
        <v>0</v>
      </c>
      <c r="E236" s="148">
        <v>52400</v>
      </c>
      <c r="F236" s="148">
        <v>0</v>
      </c>
      <c r="G236" s="148">
        <f t="shared" si="18"/>
        <v>52400</v>
      </c>
      <c r="H236" s="148">
        <f t="shared" si="19"/>
        <v>52400</v>
      </c>
      <c r="I236" s="147">
        <f t="shared" si="20"/>
        <v>3.3140436118870879E-3</v>
      </c>
    </row>
    <row r="237" spans="1:9" s="1" customFormat="1" x14ac:dyDescent="0.35">
      <c r="A237" s="41" t="s">
        <v>216</v>
      </c>
      <c r="B237" s="61">
        <v>0</v>
      </c>
      <c r="C237" s="61"/>
      <c r="D237" s="13">
        <f t="shared" si="21"/>
        <v>0</v>
      </c>
      <c r="E237" s="148">
        <v>665916.75</v>
      </c>
      <c r="F237" s="148">
        <v>0</v>
      </c>
      <c r="G237" s="148">
        <f t="shared" si="18"/>
        <v>665916.75</v>
      </c>
      <c r="H237" s="148">
        <f t="shared" si="19"/>
        <v>665916.75</v>
      </c>
      <c r="I237" s="147">
        <f t="shared" si="20"/>
        <v>4.2115976171490668E-2</v>
      </c>
    </row>
    <row r="238" spans="1:9" s="1" customFormat="1" x14ac:dyDescent="0.35">
      <c r="A238" s="41" t="s">
        <v>217</v>
      </c>
      <c r="B238" s="61">
        <v>0</v>
      </c>
      <c r="C238" s="61"/>
      <c r="D238" s="13">
        <f t="shared" si="21"/>
        <v>0</v>
      </c>
      <c r="E238" s="148">
        <v>85981</v>
      </c>
      <c r="F238" s="148">
        <v>0</v>
      </c>
      <c r="G238" s="150">
        <f t="shared" si="18"/>
        <v>85981</v>
      </c>
      <c r="H238" s="150">
        <f t="shared" si="19"/>
        <v>85981</v>
      </c>
      <c r="I238" s="147">
        <f t="shared" si="20"/>
        <v>5.4378775533141929E-3</v>
      </c>
    </row>
    <row r="239" spans="1:9" s="1" customFormat="1" x14ac:dyDescent="0.35">
      <c r="A239" s="41" t="s">
        <v>218</v>
      </c>
      <c r="B239" s="61">
        <v>0</v>
      </c>
      <c r="C239" s="61"/>
      <c r="D239" s="13">
        <f t="shared" si="21"/>
        <v>0</v>
      </c>
      <c r="E239" s="148">
        <v>97750</v>
      </c>
      <c r="F239" s="148">
        <v>0</v>
      </c>
      <c r="G239" s="150">
        <f t="shared" si="18"/>
        <v>97750</v>
      </c>
      <c r="H239" s="150">
        <f t="shared" si="19"/>
        <v>97750</v>
      </c>
      <c r="I239" s="147">
        <f t="shared" si="20"/>
        <v>6.1822092187397495E-3</v>
      </c>
    </row>
    <row r="240" spans="1:9" s="1" customFormat="1" x14ac:dyDescent="0.35">
      <c r="A240" s="41" t="s">
        <v>219</v>
      </c>
      <c r="B240" s="61">
        <v>0</v>
      </c>
      <c r="C240" s="61"/>
      <c r="D240" s="13">
        <f t="shared" si="21"/>
        <v>0</v>
      </c>
      <c r="E240" s="150">
        <v>28725</v>
      </c>
      <c r="F240" s="150">
        <v>0</v>
      </c>
      <c r="G240" s="150">
        <f t="shared" si="18"/>
        <v>28725</v>
      </c>
      <c r="H240" s="150">
        <f t="shared" si="19"/>
        <v>28725</v>
      </c>
      <c r="I240" s="147">
        <f t="shared" si="20"/>
        <v>1.8167157013636757E-3</v>
      </c>
    </row>
    <row r="241" spans="1:9" s="1" customFormat="1" x14ac:dyDescent="0.35">
      <c r="A241" s="41" t="s">
        <v>220</v>
      </c>
      <c r="B241" s="61">
        <v>0</v>
      </c>
      <c r="C241" s="61"/>
      <c r="D241" s="13">
        <f t="shared" si="21"/>
        <v>0</v>
      </c>
      <c r="E241" s="150">
        <v>155779.57999999999</v>
      </c>
      <c r="F241" s="150">
        <v>0</v>
      </c>
      <c r="G241" s="150">
        <f t="shared" si="18"/>
        <v>155779.57999999999</v>
      </c>
      <c r="H241" s="150">
        <f t="shared" si="19"/>
        <v>155779.57999999999</v>
      </c>
      <c r="I241" s="147">
        <f t="shared" si="20"/>
        <v>9.8522962206384259E-3</v>
      </c>
    </row>
    <row r="242" spans="1:9" s="1" customFormat="1" x14ac:dyDescent="0.35">
      <c r="A242" s="41" t="s">
        <v>221</v>
      </c>
      <c r="B242" s="61">
        <v>0</v>
      </c>
      <c r="C242" s="61"/>
      <c r="D242" s="13">
        <f t="shared" si="21"/>
        <v>0</v>
      </c>
      <c r="E242" s="150">
        <v>11689017.09</v>
      </c>
      <c r="F242" s="150">
        <v>0</v>
      </c>
      <c r="G242" s="150">
        <f t="shared" si="18"/>
        <v>11689017.09</v>
      </c>
      <c r="H242" s="150">
        <f t="shared" si="19"/>
        <v>11689017.09</v>
      </c>
      <c r="I242" s="147">
        <f t="shared" si="20"/>
        <v>0.7392731377166698</v>
      </c>
    </row>
    <row r="243" spans="1:9" s="1" customFormat="1" ht="15.75" customHeight="1" x14ac:dyDescent="0.35">
      <c r="A243" s="81"/>
      <c r="B243" s="82"/>
      <c r="C243" s="82"/>
      <c r="D243" s="21"/>
      <c r="E243" s="83"/>
      <c r="F243" s="83"/>
      <c r="G243" s="83"/>
      <c r="H243" s="83"/>
      <c r="I243" s="82"/>
    </row>
    <row r="244" spans="1:9" s="1" customFormat="1" ht="30.65" customHeight="1" x14ac:dyDescent="0.35">
      <c r="A244" s="84" t="s">
        <v>222</v>
      </c>
      <c r="B244" s="62"/>
      <c r="C244" s="62"/>
      <c r="D244" s="62"/>
      <c r="E244" s="62"/>
      <c r="F244" s="62"/>
      <c r="G244" s="62"/>
    </row>
    <row r="245" spans="1:9" s="1" customFormat="1" ht="31.25" customHeight="1" x14ac:dyDescent="0.35">
      <c r="A245" s="129" t="s">
        <v>200</v>
      </c>
      <c r="B245" s="132" t="s">
        <v>201</v>
      </c>
      <c r="C245" s="133"/>
      <c r="D245" s="134"/>
      <c r="E245" s="135" t="s">
        <v>202</v>
      </c>
      <c r="F245" s="136"/>
      <c r="G245" s="137"/>
      <c r="H245" s="127" t="s">
        <v>203</v>
      </c>
      <c r="I245" s="128"/>
    </row>
    <row r="246" spans="1:9" s="1" customFormat="1" ht="26" x14ac:dyDescent="0.35">
      <c r="A246" s="130"/>
      <c r="B246" s="78" t="s">
        <v>204</v>
      </c>
      <c r="C246" s="38" t="s">
        <v>205</v>
      </c>
      <c r="D246" s="38" t="s">
        <v>206</v>
      </c>
      <c r="E246" s="53" t="s">
        <v>204</v>
      </c>
      <c r="F246" s="38" t="s">
        <v>207</v>
      </c>
      <c r="G246" s="38" t="s">
        <v>208</v>
      </c>
      <c r="H246" s="38" t="s">
        <v>209</v>
      </c>
      <c r="I246" s="38" t="s">
        <v>210</v>
      </c>
    </row>
    <row r="247" spans="1:9" s="1" customFormat="1" x14ac:dyDescent="0.35">
      <c r="A247" s="131"/>
      <c r="B247" s="53">
        <v>1</v>
      </c>
      <c r="C247" s="53">
        <v>2</v>
      </c>
      <c r="D247" s="53" t="s">
        <v>211</v>
      </c>
      <c r="E247" s="53">
        <v>4</v>
      </c>
      <c r="F247" s="53">
        <v>5</v>
      </c>
      <c r="G247" s="79" t="s">
        <v>212</v>
      </c>
      <c r="H247" s="53" t="s">
        <v>213</v>
      </c>
      <c r="I247" s="53">
        <v>8</v>
      </c>
    </row>
    <row r="248" spans="1:9" s="1" customFormat="1" x14ac:dyDescent="0.35">
      <c r="A248" s="80" t="s">
        <v>221</v>
      </c>
      <c r="B248" s="151">
        <v>408062684.56999999</v>
      </c>
      <c r="C248" s="152">
        <v>28639558.109999999</v>
      </c>
      <c r="D248" s="152">
        <f>B248-C248</f>
        <v>379423126.45999998</v>
      </c>
      <c r="E248" s="153">
        <v>141977835.06999999</v>
      </c>
      <c r="F248" s="152">
        <v>1286885.4099999999</v>
      </c>
      <c r="G248" s="152">
        <f t="shared" ref="G248:G253" si="22">E248-F248</f>
        <v>140690949.66</v>
      </c>
      <c r="H248" s="152">
        <f t="shared" ref="H248:H253" si="23">D248+G248</f>
        <v>520114076.12</v>
      </c>
      <c r="I248" s="152">
        <f>(H248/$D$5)*100</f>
        <v>36.970750777093286</v>
      </c>
    </row>
    <row r="249" spans="1:9" s="1" customFormat="1" x14ac:dyDescent="0.35">
      <c r="A249" s="41" t="s">
        <v>214</v>
      </c>
      <c r="B249" s="151">
        <v>74832753.689999998</v>
      </c>
      <c r="C249" s="151">
        <v>853636.42</v>
      </c>
      <c r="D249" s="152">
        <f t="shared" ref="D249:D253" si="24">B249-C249</f>
        <v>73979117.269999996</v>
      </c>
      <c r="E249" s="152">
        <v>0</v>
      </c>
      <c r="F249" s="152">
        <v>0</v>
      </c>
      <c r="G249" s="151">
        <f t="shared" si="22"/>
        <v>0</v>
      </c>
      <c r="H249" s="151">
        <f t="shared" si="23"/>
        <v>73979117.269999996</v>
      </c>
      <c r="I249" s="152">
        <f t="shared" ref="I249:I253" si="25">(H249/$D$5)*100</f>
        <v>5.2585839008661965</v>
      </c>
    </row>
    <row r="250" spans="1:9" s="1" customFormat="1" x14ac:dyDescent="0.35">
      <c r="A250" s="41" t="s">
        <v>216</v>
      </c>
      <c r="B250" s="151">
        <v>49882</v>
      </c>
      <c r="C250" s="151">
        <v>709.93</v>
      </c>
      <c r="D250" s="152">
        <f t="shared" si="24"/>
        <v>49172.07</v>
      </c>
      <c r="E250" s="152">
        <v>0</v>
      </c>
      <c r="F250" s="151">
        <v>0</v>
      </c>
      <c r="G250" s="151">
        <f t="shared" si="22"/>
        <v>0</v>
      </c>
      <c r="H250" s="151">
        <f t="shared" si="23"/>
        <v>49172.07</v>
      </c>
      <c r="I250" s="152">
        <f t="shared" si="25"/>
        <v>3.495249270554938E-3</v>
      </c>
    </row>
    <row r="251" spans="1:9" s="1" customFormat="1" x14ac:dyDescent="0.35">
      <c r="A251" s="41" t="s">
        <v>220</v>
      </c>
      <c r="B251" s="151">
        <v>3145</v>
      </c>
      <c r="C251" s="151">
        <v>0</v>
      </c>
      <c r="D251" s="152">
        <f t="shared" si="24"/>
        <v>3145</v>
      </c>
      <c r="E251" s="152">
        <v>0</v>
      </c>
      <c r="F251" s="151">
        <v>0</v>
      </c>
      <c r="G251" s="151">
        <f t="shared" si="22"/>
        <v>0</v>
      </c>
      <c r="H251" s="151">
        <f t="shared" si="23"/>
        <v>3145</v>
      </c>
      <c r="I251" s="152">
        <f t="shared" si="25"/>
        <v>2.2355290220434646E-4</v>
      </c>
    </row>
    <row r="252" spans="1:9" s="1" customFormat="1" x14ac:dyDescent="0.35">
      <c r="A252" s="41" t="s">
        <v>219</v>
      </c>
      <c r="B252" s="151">
        <v>0</v>
      </c>
      <c r="C252" s="151">
        <v>49003142.5</v>
      </c>
      <c r="D252" s="152">
        <f t="shared" si="24"/>
        <v>-49003142.5</v>
      </c>
      <c r="E252" s="152">
        <v>0</v>
      </c>
      <c r="F252" s="151">
        <v>217922.25</v>
      </c>
      <c r="G252" s="151">
        <f t="shared" si="22"/>
        <v>-217922.25</v>
      </c>
      <c r="H252" s="151">
        <f t="shared" si="23"/>
        <v>-49221064.75</v>
      </c>
      <c r="I252" s="152">
        <f t="shared" si="25"/>
        <v>-3.4987319155645644</v>
      </c>
    </row>
    <row r="253" spans="1:9" s="1" customFormat="1" x14ac:dyDescent="0.35">
      <c r="A253" s="41" t="s">
        <v>217</v>
      </c>
      <c r="B253" s="151">
        <v>0</v>
      </c>
      <c r="C253" s="151">
        <v>867.59</v>
      </c>
      <c r="D253" s="152">
        <f t="shared" si="24"/>
        <v>-867.59</v>
      </c>
      <c r="E253" s="151">
        <v>0</v>
      </c>
      <c r="F253" s="151">
        <v>0</v>
      </c>
      <c r="G253" s="151">
        <f t="shared" si="22"/>
        <v>0</v>
      </c>
      <c r="H253" s="151">
        <f t="shared" si="23"/>
        <v>-867.59</v>
      </c>
      <c r="I253" s="152">
        <f t="shared" si="25"/>
        <v>-6.1670035746730999E-5</v>
      </c>
    </row>
    <row r="254" spans="1:9" s="1" customFormat="1" x14ac:dyDescent="0.35">
      <c r="A254" s="81"/>
      <c r="B254" s="21"/>
      <c r="C254" s="21"/>
      <c r="D254" s="21"/>
      <c r="E254" s="85"/>
      <c r="F254" s="21"/>
      <c r="G254" s="86"/>
      <c r="H254" s="86"/>
      <c r="I254" s="86"/>
    </row>
    <row r="255" spans="1:9" s="1" customFormat="1" x14ac:dyDescent="0.35">
      <c r="A255" s="81"/>
      <c r="B255" s="21"/>
      <c r="C255" s="21"/>
      <c r="D255" s="21"/>
      <c r="E255" s="85"/>
      <c r="F255" s="21"/>
      <c r="G255" s="86"/>
      <c r="H255" s="86"/>
      <c r="I255" s="86"/>
    </row>
    <row r="256" spans="1:9" s="1" customFormat="1" ht="15" customHeight="1" x14ac:dyDescent="0.35">
      <c r="A256" s="62" t="s">
        <v>223</v>
      </c>
      <c r="B256" s="62"/>
      <c r="C256" s="62"/>
      <c r="D256" s="62"/>
    </row>
    <row r="257" spans="1:8" s="1" customFormat="1" x14ac:dyDescent="0.35">
      <c r="A257" s="138"/>
      <c r="B257" s="139" t="s">
        <v>224</v>
      </c>
      <c r="C257" s="139"/>
      <c r="D257" s="139" t="s">
        <v>225</v>
      </c>
      <c r="E257" s="139"/>
      <c r="F257" s="139" t="s">
        <v>226</v>
      </c>
      <c r="G257" s="139"/>
    </row>
    <row r="258" spans="1:8" s="1" customFormat="1" x14ac:dyDescent="0.35">
      <c r="A258" s="138"/>
      <c r="B258" s="143">
        <f>C4</f>
        <v>46022</v>
      </c>
      <c r="C258" s="143">
        <f>D4</f>
        <v>45657</v>
      </c>
      <c r="D258" s="143">
        <f>C4</f>
        <v>46022</v>
      </c>
      <c r="E258" s="143">
        <f>D4</f>
        <v>45657</v>
      </c>
      <c r="F258" s="143">
        <f>C4</f>
        <v>46022</v>
      </c>
      <c r="G258" s="143">
        <f>D4</f>
        <v>45657</v>
      </c>
    </row>
    <row r="259" spans="1:8" s="1" customFormat="1" ht="28" x14ac:dyDescent="0.35">
      <c r="A259" s="3" t="s">
        <v>227</v>
      </c>
      <c r="B259" s="159">
        <v>1184552386.8000002</v>
      </c>
      <c r="C259" s="159">
        <v>543283990.05999994</v>
      </c>
      <c r="D259" s="159">
        <v>97789702.399999991</v>
      </c>
      <c r="E259" s="159">
        <v>244771765.19999999</v>
      </c>
      <c r="F259" s="159">
        <v>419158280.25</v>
      </c>
      <c r="G259" s="159">
        <v>224420890.69999999</v>
      </c>
      <c r="H259" s="26"/>
    </row>
    <row r="260" spans="1:8" s="1" customFormat="1" ht="28" x14ac:dyDescent="0.35">
      <c r="A260" s="3" t="s">
        <v>228</v>
      </c>
      <c r="B260" s="159">
        <v>1383000000</v>
      </c>
      <c r="C260" s="159">
        <v>1360000000</v>
      </c>
      <c r="D260" s="159">
        <v>485124729</v>
      </c>
      <c r="E260" s="159">
        <v>460772654</v>
      </c>
      <c r="F260" s="159">
        <v>155929696.72</v>
      </c>
      <c r="G260" s="159">
        <v>131512697.45999998</v>
      </c>
    </row>
    <row r="261" spans="1:8" s="1" customFormat="1" x14ac:dyDescent="0.35">
      <c r="A261" s="3" t="s">
        <v>151</v>
      </c>
      <c r="B261" s="159">
        <v>670000000</v>
      </c>
      <c r="C261" s="159">
        <v>490000000</v>
      </c>
      <c r="D261" s="192"/>
      <c r="E261" s="192">
        <v>0</v>
      </c>
      <c r="F261" s="192">
        <v>0</v>
      </c>
      <c r="G261" s="192">
        <v>0</v>
      </c>
    </row>
    <row r="262" spans="1:8" s="1" customFormat="1" ht="11.5" customHeight="1" x14ac:dyDescent="0.35"/>
    <row r="263" spans="1:8" s="1" customFormat="1" ht="17.5" x14ac:dyDescent="0.35">
      <c r="A263" s="62" t="s">
        <v>229</v>
      </c>
      <c r="B263" s="62"/>
      <c r="C263" s="62"/>
    </row>
    <row r="264" spans="1:8" s="1" customFormat="1" x14ac:dyDescent="0.35">
      <c r="A264" s="87" t="s">
        <v>1</v>
      </c>
      <c r="B264" s="88" t="s">
        <v>230</v>
      </c>
      <c r="C264" s="143">
        <f>C4</f>
        <v>46022</v>
      </c>
      <c r="D264" s="143">
        <f>D4</f>
        <v>45657</v>
      </c>
    </row>
    <row r="265" spans="1:8" s="1" customFormat="1" ht="15" customHeight="1" x14ac:dyDescent="0.35">
      <c r="A265" s="63">
        <v>1</v>
      </c>
      <c r="B265" s="13" t="s">
        <v>231</v>
      </c>
      <c r="C265" s="150">
        <f>SUM(C266:C267)</f>
        <v>14959061569.72999</v>
      </c>
      <c r="D265" s="150">
        <f>SUM(D266:D267)</f>
        <v>14151142470.480003</v>
      </c>
    </row>
    <row r="266" spans="1:8" s="1" customFormat="1" ht="28.5" x14ac:dyDescent="0.35">
      <c r="A266" s="12" t="s">
        <v>48</v>
      </c>
      <c r="B266" s="89" t="s">
        <v>232</v>
      </c>
      <c r="C266" s="159">
        <v>14126697276.95999</v>
      </c>
      <c r="D266" s="159">
        <v>11321960040</v>
      </c>
    </row>
    <row r="267" spans="1:8" s="1" customFormat="1" x14ac:dyDescent="0.35">
      <c r="A267" s="12" t="s">
        <v>50</v>
      </c>
      <c r="B267" s="13" t="s">
        <v>233</v>
      </c>
      <c r="C267" s="159">
        <v>832364292.7700001</v>
      </c>
      <c r="D267" s="159">
        <v>2829182430.4800029</v>
      </c>
    </row>
    <row r="268" spans="1:8" s="1" customFormat="1" x14ac:dyDescent="0.35">
      <c r="A268" s="12" t="s">
        <v>95</v>
      </c>
      <c r="B268" s="13" t="s">
        <v>234</v>
      </c>
      <c r="C268" s="147"/>
      <c r="D268" s="151">
        <v>0</v>
      </c>
    </row>
    <row r="269" spans="1:8" s="1" customFormat="1" x14ac:dyDescent="0.35">
      <c r="A269" s="63">
        <v>2</v>
      </c>
      <c r="B269" s="13" t="s">
        <v>235</v>
      </c>
      <c r="C269" s="151">
        <v>0</v>
      </c>
      <c r="D269" s="151">
        <v>0</v>
      </c>
    </row>
    <row r="270" spans="1:8" s="1" customFormat="1" x14ac:dyDescent="0.35">
      <c r="A270" s="63">
        <v>3</v>
      </c>
      <c r="B270" s="11" t="s">
        <v>236</v>
      </c>
      <c r="C270" s="193">
        <f>C266+C267</f>
        <v>14959061569.72999</v>
      </c>
      <c r="D270" s="193">
        <f>D266+D267</f>
        <v>14151142470.480003</v>
      </c>
    </row>
    <row r="271" spans="1:8" s="1" customFormat="1" ht="9.65" customHeight="1" x14ac:dyDescent="0.35">
      <c r="E271" s="90"/>
    </row>
    <row r="272" spans="1:8" s="1" customFormat="1" ht="18" customHeight="1" x14ac:dyDescent="0.35">
      <c r="A272" s="62" t="s">
        <v>237</v>
      </c>
      <c r="B272" s="62"/>
    </row>
    <row r="273" spans="1:11" s="1" customFormat="1" x14ac:dyDescent="0.35">
      <c r="A273" s="91" t="s">
        <v>238</v>
      </c>
      <c r="B273" s="92" t="s">
        <v>239</v>
      </c>
      <c r="C273" s="154">
        <f>C4</f>
        <v>46022</v>
      </c>
      <c r="D273" s="155">
        <f>D4</f>
        <v>45657</v>
      </c>
      <c r="E273" s="4"/>
      <c r="F273" s="93"/>
      <c r="G273" s="93"/>
      <c r="H273" s="93"/>
      <c r="I273" s="94"/>
      <c r="J273" s="95"/>
      <c r="K273" s="90"/>
    </row>
    <row r="274" spans="1:11" s="1" customFormat="1" ht="28.5" customHeight="1" x14ac:dyDescent="0.35">
      <c r="A274" s="63">
        <v>1</v>
      </c>
      <c r="B274" s="3" t="s">
        <v>240</v>
      </c>
      <c r="C274" s="180">
        <v>7.23</v>
      </c>
      <c r="D274" s="194">
        <v>7.2180721957968181</v>
      </c>
      <c r="E274" s="94"/>
      <c r="F274" s="95"/>
      <c r="G274" s="94"/>
      <c r="H274" s="95"/>
      <c r="I274" s="95"/>
      <c r="J274" s="95"/>
      <c r="K274" s="90"/>
    </row>
    <row r="275" spans="1:11" s="1" customFormat="1" ht="28.5" customHeight="1" x14ac:dyDescent="0.35">
      <c r="A275" s="63">
        <v>2</v>
      </c>
      <c r="B275" s="3" t="s">
        <v>241</v>
      </c>
      <c r="C275" s="177">
        <v>0.75560241669209449</v>
      </c>
      <c r="D275" s="195">
        <v>0.39652841501562097</v>
      </c>
      <c r="E275" s="94"/>
      <c r="F275" s="95"/>
      <c r="G275" s="94"/>
      <c r="H275" s="94"/>
      <c r="I275" s="94"/>
      <c r="J275" s="94"/>
      <c r="K275" s="90"/>
    </row>
    <row r="276" spans="1:11" s="1" customFormat="1" ht="28.5" customHeight="1" x14ac:dyDescent="0.35">
      <c r="A276" s="63">
        <v>3</v>
      </c>
      <c r="B276" s="3" t="s">
        <v>242</v>
      </c>
      <c r="C276" s="177">
        <v>1.1986135449099105</v>
      </c>
      <c r="D276" s="195">
        <v>1.1549543785916552</v>
      </c>
      <c r="E276" s="93"/>
      <c r="F276" s="96"/>
      <c r="G276" s="94"/>
      <c r="H276" s="95"/>
      <c r="I276" s="94"/>
      <c r="J276" s="94"/>
      <c r="K276" s="95"/>
    </row>
    <row r="277" spans="1:11" s="1" customFormat="1" ht="21.5" customHeight="1" x14ac:dyDescent="0.35">
      <c r="A277" s="63">
        <v>4</v>
      </c>
      <c r="B277" s="3" t="s">
        <v>243</v>
      </c>
      <c r="C277" s="176">
        <v>8.8999999999999999E-3</v>
      </c>
      <c r="D277" s="196">
        <v>8.8999999999999999E-3</v>
      </c>
      <c r="E277" s="97"/>
      <c r="F277" s="93"/>
      <c r="G277" s="94"/>
      <c r="H277" s="95"/>
      <c r="I277" s="90"/>
      <c r="J277" s="98"/>
      <c r="K277" s="95"/>
    </row>
    <row r="278" spans="1:11" s="1" customFormat="1" ht="28.5" customHeight="1" x14ac:dyDescent="0.35">
      <c r="A278" s="63">
        <v>5</v>
      </c>
      <c r="B278" s="3" t="s">
        <v>245</v>
      </c>
      <c r="C278" s="177">
        <v>168611188.43249321</v>
      </c>
      <c r="D278" s="195">
        <v>170836439.56965858</v>
      </c>
      <c r="E278" s="90"/>
      <c r="F278" s="97"/>
      <c r="G278" s="93"/>
      <c r="H278" s="99"/>
      <c r="I278" s="94"/>
      <c r="J278" s="95"/>
      <c r="K278" s="90"/>
    </row>
    <row r="279" spans="1:11" s="1" customFormat="1" ht="28.5" customHeight="1" x14ac:dyDescent="0.35">
      <c r="A279" s="63">
        <v>6</v>
      </c>
      <c r="B279" s="3" t="s">
        <v>244</v>
      </c>
      <c r="C279" s="177">
        <v>1321828.1248328441</v>
      </c>
      <c r="D279" s="195">
        <v>1238655.9109625677</v>
      </c>
      <c r="E279" s="90"/>
      <c r="F279" s="94"/>
      <c r="G279" s="93"/>
      <c r="H279" s="96"/>
      <c r="I279" s="98"/>
      <c r="J279" s="90"/>
      <c r="K279" s="93"/>
    </row>
    <row r="280" spans="1:11" s="1" customFormat="1" ht="22.5" customHeight="1" x14ac:dyDescent="0.35">
      <c r="E280" s="90"/>
      <c r="F280" s="93"/>
      <c r="G280" s="97"/>
      <c r="H280" s="93"/>
      <c r="I280" s="90"/>
      <c r="J280" s="90"/>
      <c r="K280" s="90"/>
    </row>
    <row r="281" spans="1:11" s="1" customFormat="1" ht="17.5" x14ac:dyDescent="0.35">
      <c r="A281" s="62" t="s">
        <v>246</v>
      </c>
      <c r="B281" s="62"/>
      <c r="C281" s="62"/>
      <c r="D281" s="62"/>
      <c r="E281" s="62"/>
      <c r="F281" s="93"/>
      <c r="G281" s="96"/>
      <c r="H281" s="93"/>
      <c r="J281" s="93"/>
    </row>
    <row r="282" spans="1:11" s="1" customFormat="1" ht="15" customHeight="1" x14ac:dyDescent="0.35">
      <c r="A282" s="100" t="s">
        <v>247</v>
      </c>
      <c r="B282" s="144">
        <f>C4</f>
        <v>46022</v>
      </c>
      <c r="C282" s="145"/>
      <c r="D282" s="156">
        <f>D4</f>
        <v>45657</v>
      </c>
      <c r="E282" s="156"/>
      <c r="F282" s="97"/>
      <c r="G282" s="93"/>
      <c r="H282" s="26"/>
    </row>
    <row r="283" spans="1:11" s="1" customFormat="1" ht="31" customHeight="1" x14ac:dyDescent="0.35">
      <c r="A283" s="32"/>
      <c r="B283" s="101" t="s">
        <v>248</v>
      </c>
      <c r="C283" s="101" t="s">
        <v>249</v>
      </c>
      <c r="D283" s="101" t="s">
        <v>248</v>
      </c>
      <c r="E283" s="101" t="s">
        <v>249</v>
      </c>
      <c r="F283" s="102"/>
    </row>
    <row r="284" spans="1:11" s="1" customFormat="1" ht="31" customHeight="1" x14ac:dyDescent="0.35">
      <c r="A284" s="3">
        <v>1</v>
      </c>
      <c r="B284" s="3" t="s">
        <v>250</v>
      </c>
      <c r="C284" s="3">
        <v>0</v>
      </c>
      <c r="D284" s="3"/>
      <c r="E284" s="3" t="s">
        <v>251</v>
      </c>
    </row>
    <row r="285" spans="1:11" s="1" customFormat="1" ht="31" customHeight="1" x14ac:dyDescent="0.35">
      <c r="A285" s="3">
        <v>2</v>
      </c>
      <c r="B285" s="3" t="s">
        <v>252</v>
      </c>
      <c r="C285" s="3">
        <v>0</v>
      </c>
      <c r="D285" s="3"/>
      <c r="E285" s="3" t="s">
        <v>253</v>
      </c>
    </row>
    <row r="286" spans="1:11" s="1" customFormat="1" x14ac:dyDescent="0.35"/>
    <row r="287" spans="1:11" s="1" customFormat="1" ht="17.5" x14ac:dyDescent="0.35">
      <c r="A287" s="62" t="s">
        <v>254</v>
      </c>
      <c r="B287" s="62"/>
      <c r="C287" s="62"/>
    </row>
    <row r="288" spans="1:11" s="1" customFormat="1" ht="22.5" customHeight="1" x14ac:dyDescent="0.35">
      <c r="A288" s="87" t="s">
        <v>1</v>
      </c>
      <c r="B288" s="88" t="s">
        <v>230</v>
      </c>
      <c r="C288" s="143">
        <f>C4</f>
        <v>46022</v>
      </c>
      <c r="D288" s="143">
        <f>D4</f>
        <v>45657</v>
      </c>
    </row>
    <row r="289" spans="1:15" s="1" customFormat="1" ht="25" customHeight="1" x14ac:dyDescent="0.35">
      <c r="A289" s="63">
        <v>1</v>
      </c>
      <c r="B289" s="103" t="s">
        <v>255</v>
      </c>
      <c r="C289" s="18">
        <v>9</v>
      </c>
      <c r="D289" s="18">
        <v>5</v>
      </c>
    </row>
    <row r="290" spans="1:15" s="1" customFormat="1" ht="25" customHeight="1" x14ac:dyDescent="0.35">
      <c r="A290" s="63">
        <v>2</v>
      </c>
      <c r="B290" s="89" t="s">
        <v>256</v>
      </c>
      <c r="C290" s="18">
        <v>1576</v>
      </c>
      <c r="D290" s="18">
        <v>1235</v>
      </c>
    </row>
    <row r="291" spans="1:15" s="1" customFormat="1" ht="25" customHeight="1" x14ac:dyDescent="0.35">
      <c r="A291" s="63">
        <v>3</v>
      </c>
      <c r="B291" s="103" t="s">
        <v>257</v>
      </c>
      <c r="C291" s="14">
        <v>1576</v>
      </c>
      <c r="D291" s="14">
        <v>1231</v>
      </c>
    </row>
    <row r="292" spans="1:15" s="1" customFormat="1" ht="25" customHeight="1" x14ac:dyDescent="0.35">
      <c r="A292" s="63">
        <v>4</v>
      </c>
      <c r="B292" s="103" t="s">
        <v>258</v>
      </c>
      <c r="C292" s="18">
        <v>0</v>
      </c>
      <c r="D292" s="18">
        <v>9</v>
      </c>
    </row>
    <row r="293" spans="1:15" s="1" customFormat="1" ht="11" customHeight="1" x14ac:dyDescent="0.35"/>
    <row r="294" spans="1:15" s="1" customFormat="1" ht="17.5" x14ac:dyDescent="0.35">
      <c r="A294" s="62" t="s">
        <v>259</v>
      </c>
      <c r="B294" s="62"/>
    </row>
    <row r="295" spans="1:15" s="1" customFormat="1" ht="16.5" customHeight="1" x14ac:dyDescent="0.35">
      <c r="A295" s="126" t="s">
        <v>260</v>
      </c>
      <c r="B295" s="125" t="s">
        <v>261</v>
      </c>
      <c r="C295" s="120" t="s">
        <v>262</v>
      </c>
      <c r="D295" s="120" t="s">
        <v>263</v>
      </c>
      <c r="E295" s="23" t="s">
        <v>264</v>
      </c>
      <c r="F295" s="23" t="s">
        <v>265</v>
      </c>
      <c r="G295" s="120" t="s">
        <v>266</v>
      </c>
      <c r="H295" s="120" t="s">
        <v>267</v>
      </c>
    </row>
    <row r="296" spans="1:15" s="1" customFormat="1" ht="16.5" customHeight="1" x14ac:dyDescent="0.35">
      <c r="A296" s="126"/>
      <c r="B296" s="125"/>
      <c r="C296" s="121"/>
      <c r="D296" s="121"/>
      <c r="E296" s="104" t="s">
        <v>268</v>
      </c>
      <c r="F296" s="104" t="s">
        <v>269</v>
      </c>
      <c r="G296" s="121"/>
      <c r="H296" s="122"/>
      <c r="I296" s="93"/>
      <c r="J296" s="93"/>
      <c r="K296" s="93"/>
      <c r="L296" s="93"/>
      <c r="M296" s="105"/>
      <c r="N296" s="93"/>
      <c r="O296" s="105"/>
    </row>
    <row r="297" spans="1:15" s="1" customFormat="1" x14ac:dyDescent="0.35">
      <c r="A297" s="63">
        <v>1</v>
      </c>
      <c r="B297" s="63">
        <v>2</v>
      </c>
      <c r="C297" s="63">
        <v>3</v>
      </c>
      <c r="D297" s="63">
        <v>4</v>
      </c>
      <c r="E297" s="63">
        <v>5</v>
      </c>
      <c r="F297" s="63" t="s">
        <v>270</v>
      </c>
      <c r="G297" s="63" t="s">
        <v>271</v>
      </c>
      <c r="H297" s="106">
        <v>8</v>
      </c>
      <c r="I297" s="107"/>
      <c r="J297" s="107"/>
      <c r="K297" s="108"/>
      <c r="L297" s="108"/>
      <c r="M297" s="108"/>
      <c r="N297" s="93"/>
      <c r="O297" s="90"/>
    </row>
    <row r="298" spans="1:15" s="1" customFormat="1" x14ac:dyDescent="0.35">
      <c r="A298" s="197">
        <f>D4</f>
        <v>45657</v>
      </c>
      <c r="B298" s="159">
        <v>74214266.609999999</v>
      </c>
      <c r="C298" s="159">
        <v>3109659.0400000066</v>
      </c>
      <c r="D298" s="159">
        <v>12936271.083999991</v>
      </c>
      <c r="E298" s="159">
        <v>3309057.6899999995</v>
      </c>
      <c r="F298" s="159">
        <f>C298*0.6</f>
        <v>1865795.4240000038</v>
      </c>
      <c r="G298" s="159">
        <f>F298-E298-D298</f>
        <v>-14379533.349999987</v>
      </c>
      <c r="H298" s="109"/>
      <c r="I298" s="107"/>
      <c r="J298" s="107"/>
      <c r="K298" s="107"/>
      <c r="L298" s="107"/>
      <c r="M298" s="107"/>
      <c r="N298" s="93"/>
      <c r="O298" s="90"/>
    </row>
    <row r="299" spans="1:15" s="1" customFormat="1" x14ac:dyDescent="0.35">
      <c r="A299" s="198">
        <f>C4</f>
        <v>46022</v>
      </c>
      <c r="B299" s="159">
        <v>230667903.10999998</v>
      </c>
      <c r="C299" s="159">
        <v>156453636.5</v>
      </c>
      <c r="D299" s="159">
        <v>56789507.840000026</v>
      </c>
      <c r="E299" s="159">
        <v>15721650.490000002</v>
      </c>
      <c r="F299" s="159">
        <f>0.6*C299</f>
        <v>93872181.899999991</v>
      </c>
      <c r="G299" s="159">
        <f>F299-E299-D299</f>
        <v>21361023.56999997</v>
      </c>
      <c r="H299" s="109"/>
      <c r="I299" s="107"/>
      <c r="J299" s="107"/>
      <c r="K299" s="107"/>
      <c r="L299" s="107"/>
      <c r="M299" s="107"/>
      <c r="N299" s="93"/>
      <c r="O299" s="90"/>
    </row>
    <row r="300" spans="1:15" s="1" customFormat="1" ht="10.5" customHeight="1" x14ac:dyDescent="0.35">
      <c r="B300" s="199"/>
      <c r="C300" s="199"/>
      <c r="D300" s="199"/>
      <c r="E300" s="199"/>
      <c r="F300" s="199"/>
      <c r="G300" s="199"/>
      <c r="I300" s="110"/>
      <c r="J300" s="110"/>
      <c r="K300" s="110"/>
      <c r="L300" s="110"/>
      <c r="M300" s="110"/>
      <c r="N300" s="110"/>
      <c r="O300" s="110"/>
    </row>
    <row r="301" spans="1:15" s="1" customFormat="1" ht="17.5" x14ac:dyDescent="0.35">
      <c r="A301" s="62" t="s">
        <v>272</v>
      </c>
      <c r="B301" s="62"/>
      <c r="C301" s="62"/>
      <c r="I301" s="110"/>
      <c r="J301" s="110"/>
      <c r="K301" s="110"/>
      <c r="L301" s="110"/>
      <c r="M301" s="110"/>
      <c r="N301" s="110"/>
      <c r="O301" s="110"/>
    </row>
    <row r="302" spans="1:15" s="1" customFormat="1" x14ac:dyDescent="0.35">
      <c r="A302" s="7" t="s">
        <v>1</v>
      </c>
      <c r="B302" s="7" t="s">
        <v>273</v>
      </c>
      <c r="C302" s="7" t="s">
        <v>274</v>
      </c>
      <c r="D302" s="143">
        <f>C4</f>
        <v>46022</v>
      </c>
      <c r="E302" s="143">
        <f>D4</f>
        <v>45657</v>
      </c>
    </row>
    <row r="303" spans="1:15" s="1" customFormat="1" ht="14.5" customHeight="1" x14ac:dyDescent="0.35">
      <c r="A303" s="111">
        <v>1</v>
      </c>
      <c r="B303" s="112" t="s">
        <v>275</v>
      </c>
      <c r="C303" s="113"/>
      <c r="D303" s="200">
        <v>2548947693.0275998</v>
      </c>
      <c r="E303" s="200">
        <v>2254583906.3999996</v>
      </c>
      <c r="G303" s="26"/>
    </row>
    <row r="304" spans="1:15" s="1" customFormat="1" ht="17.5" customHeight="1" x14ac:dyDescent="0.35">
      <c r="A304" s="63">
        <v>2</v>
      </c>
      <c r="B304" s="34" t="s">
        <v>276</v>
      </c>
      <c r="C304" s="61"/>
      <c r="D304" s="159">
        <v>15.88</v>
      </c>
      <c r="E304" s="159">
        <v>15.93</v>
      </c>
      <c r="G304" s="26"/>
    </row>
    <row r="305" spans="1:8" s="1" customFormat="1" x14ac:dyDescent="0.35">
      <c r="A305" s="114">
        <v>3</v>
      </c>
      <c r="B305" s="115" t="s">
        <v>277</v>
      </c>
      <c r="C305" s="116"/>
      <c r="D305" s="180">
        <v>7005351961.4499998</v>
      </c>
      <c r="E305" s="180">
        <v>7310545510.9700003</v>
      </c>
      <c r="F305" s="117"/>
      <c r="H305" s="26"/>
    </row>
    <row r="306" spans="1:8" s="1" customFormat="1" ht="19" customHeight="1" x14ac:dyDescent="0.35">
      <c r="A306" s="63">
        <v>4</v>
      </c>
      <c r="B306" s="34" t="s">
        <v>278</v>
      </c>
      <c r="C306" s="13"/>
      <c r="D306" s="159">
        <f>(D305/G158)*100</f>
        <v>37.67419129433133</v>
      </c>
      <c r="E306" s="159">
        <v>41.08</v>
      </c>
      <c r="H306" s="26"/>
    </row>
    <row r="307" spans="1:8" s="1" customFormat="1" x14ac:dyDescent="0.35">
      <c r="H307" s="26"/>
    </row>
    <row r="308" spans="1:8" s="1" customFormat="1" ht="17.5" x14ac:dyDescent="0.35">
      <c r="A308" s="62" t="s">
        <v>279</v>
      </c>
      <c r="B308" s="62"/>
      <c r="H308" s="26"/>
    </row>
    <row r="309" spans="1:8" s="1" customFormat="1" x14ac:dyDescent="0.35">
      <c r="A309" s="7" t="s">
        <v>1</v>
      </c>
      <c r="B309" s="7" t="s">
        <v>273</v>
      </c>
      <c r="C309" s="7" t="s">
        <v>274</v>
      </c>
      <c r="D309" s="143">
        <f>C4</f>
        <v>46022</v>
      </c>
      <c r="E309" s="143">
        <f>D4</f>
        <v>45657</v>
      </c>
      <c r="H309" s="26"/>
    </row>
    <row r="310" spans="1:8" s="1" customFormat="1" ht="16.5" customHeight="1" x14ac:dyDescent="0.35">
      <c r="A310" s="63">
        <v>1</v>
      </c>
      <c r="B310" s="13" t="s">
        <v>280</v>
      </c>
      <c r="C310" s="14"/>
      <c r="D310" s="159">
        <v>149727071.5</v>
      </c>
      <c r="E310" s="159">
        <v>19545074.280000001</v>
      </c>
      <c r="H310" s="26"/>
    </row>
    <row r="311" spans="1:8" s="1" customFormat="1" ht="17.5" customHeight="1" x14ac:dyDescent="0.35">
      <c r="A311" s="63">
        <v>2</v>
      </c>
      <c r="B311" s="34" t="s">
        <v>281</v>
      </c>
      <c r="C311" s="14"/>
      <c r="D311" s="159">
        <v>64.91</v>
      </c>
      <c r="E311" s="159">
        <v>26.58</v>
      </c>
      <c r="H311" s="26"/>
    </row>
    <row r="312" spans="1:8" x14ac:dyDescent="0.35">
      <c r="H312" s="118"/>
    </row>
    <row r="313" spans="1:8" x14ac:dyDescent="0.35">
      <c r="H313" s="118"/>
    </row>
    <row r="314" spans="1:8" x14ac:dyDescent="0.35">
      <c r="C314" s="118"/>
      <c r="H314" s="118"/>
    </row>
    <row r="318" spans="1:8" x14ac:dyDescent="0.35">
      <c r="E318" s="119"/>
    </row>
    <row r="320" spans="1:8" x14ac:dyDescent="0.35">
      <c r="D320" s="118"/>
    </row>
  </sheetData>
  <sheetProtection algorithmName="SHA-512" hashValue="vKShErhpYG54oca0EnObYWgRv+iJTHJ9IxrVY6d0ZLMs37BIsn5zU2/D0JSuUPjI9YW9jufHOFZfzlOATVA+Hg==" saltValue="s4jmK3dh5nJJnk8PBb2KZg==" spinCount="100000" sheet="1" objects="1" scenarios="1"/>
  <mergeCells count="30">
    <mergeCell ref="A29:A31"/>
    <mergeCell ref="B29:B31"/>
    <mergeCell ref="C29:C31"/>
    <mergeCell ref="E29:E31"/>
    <mergeCell ref="C60:D60"/>
    <mergeCell ref="E60:F60"/>
    <mergeCell ref="A257:A258"/>
    <mergeCell ref="B257:C257"/>
    <mergeCell ref="D257:E257"/>
    <mergeCell ref="F257:G257"/>
    <mergeCell ref="B149:E149"/>
    <mergeCell ref="A157:G157"/>
    <mergeCell ref="B165:E165"/>
    <mergeCell ref="A173:G173"/>
    <mergeCell ref="A232:A234"/>
    <mergeCell ref="B232:D232"/>
    <mergeCell ref="E232:G232"/>
    <mergeCell ref="H232:I232"/>
    <mergeCell ref="A245:A247"/>
    <mergeCell ref="B245:D245"/>
    <mergeCell ref="E245:G245"/>
    <mergeCell ref="H245:I245"/>
    <mergeCell ref="G295:G296"/>
    <mergeCell ref="H295:H296"/>
    <mergeCell ref="B282:C282"/>
    <mergeCell ref="D282:E282"/>
    <mergeCell ref="A295:A296"/>
    <mergeCell ref="B295:B296"/>
    <mergeCell ref="C295:C296"/>
    <mergeCell ref="D295:D296"/>
  </mergeCells>
  <hyperlinks>
    <hyperlink ref="A108" location="_ftn1" display="_ftn1" xr:uid="{CEF90B96-545E-4370-978A-0EC8F65A65E1}"/>
    <hyperlink ref="A128" location="_ftn1" display="_ftn1" xr:uid="{97B79557-2A75-4EC4-AF79-8CE3B730CB35}"/>
  </hyperlinks>
  <pageMargins left="0.7" right="0.7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Januka Sharma</dc:creator>
  <cp:lastModifiedBy>Januka Sharma</cp:lastModifiedBy>
  <cp:lastPrinted>2026-04-06T10:10:48Z</cp:lastPrinted>
  <dcterms:created xsi:type="dcterms:W3CDTF">2015-06-05T18:17:20Z</dcterms:created>
  <dcterms:modified xsi:type="dcterms:W3CDTF">2026-04-16T05:14:09Z</dcterms:modified>
</cp:coreProperties>
</file>