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79F6ED6-64E5-40E3-AD91-950AD9F5F4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7" i="1" l="1"/>
  <c r="C217" i="1"/>
  <c r="D200" i="1"/>
  <c r="C200" i="1"/>
  <c r="D188" i="1"/>
  <c r="C188" i="1"/>
  <c r="B177" i="1"/>
  <c r="D167" i="1"/>
  <c r="C167" i="1"/>
  <c r="C164" i="1"/>
  <c r="C163" i="1"/>
  <c r="C162" i="1"/>
  <c r="D161" i="1"/>
  <c r="D157" i="1"/>
  <c r="C157" i="1"/>
  <c r="D153" i="1"/>
  <c r="C153" i="1"/>
  <c r="D149" i="1"/>
  <c r="C149" i="1"/>
  <c r="F144" i="1"/>
  <c r="F143" i="1"/>
  <c r="I142" i="1"/>
  <c r="H142" i="1"/>
  <c r="G142" i="1"/>
  <c r="E142" i="1"/>
  <c r="D142" i="1"/>
  <c r="C142" i="1"/>
  <c r="I135" i="1"/>
  <c r="H135" i="1"/>
  <c r="G135" i="1"/>
  <c r="E135" i="1"/>
  <c r="E143" i="1" s="1"/>
  <c r="D135" i="1"/>
  <c r="D143" i="1" s="1"/>
  <c r="C135" i="1"/>
  <c r="C143" i="1" s="1"/>
  <c r="B135" i="1"/>
  <c r="I122" i="1"/>
  <c r="H122" i="1"/>
  <c r="G122" i="1"/>
  <c r="F122" i="1"/>
  <c r="E122" i="1"/>
  <c r="D122" i="1"/>
  <c r="C122" i="1"/>
  <c r="C124" i="1" s="1"/>
  <c r="H115" i="1"/>
  <c r="H124" i="1" s="1"/>
  <c r="G115" i="1"/>
  <c r="G124" i="1" s="1"/>
  <c r="F115" i="1"/>
  <c r="F124" i="1" s="1"/>
  <c r="E115" i="1"/>
  <c r="E123" i="1" s="1"/>
  <c r="D115" i="1"/>
  <c r="D124" i="1" s="1"/>
  <c r="C115" i="1"/>
  <c r="B115" i="1"/>
  <c r="I114" i="1"/>
  <c r="I113" i="1"/>
  <c r="I112" i="1"/>
  <c r="I111" i="1"/>
  <c r="I110" i="1"/>
  <c r="I109" i="1"/>
  <c r="I115" i="1" s="1"/>
  <c r="D95" i="1"/>
  <c r="D105" i="1" s="1"/>
  <c r="D165" i="1" s="1"/>
  <c r="C95" i="1"/>
  <c r="C105" i="1" s="1"/>
  <c r="D85" i="1"/>
  <c r="C85" i="1"/>
  <c r="F81" i="1"/>
  <c r="E81" i="1"/>
  <c r="D81" i="1"/>
  <c r="C81" i="1"/>
  <c r="D42" i="1"/>
  <c r="D43" i="1" s="1"/>
  <c r="C42" i="1"/>
  <c r="C43" i="1" s="1"/>
  <c r="F38" i="1"/>
  <c r="E38" i="1"/>
  <c r="D38" i="1"/>
  <c r="C50" i="1" s="1"/>
  <c r="D35" i="1"/>
  <c r="C35" i="1"/>
  <c r="C38" i="1" s="1"/>
  <c r="D16" i="1"/>
  <c r="D48" i="1" s="1"/>
  <c r="C16" i="1"/>
  <c r="C48" i="1" s="1"/>
  <c r="D5" i="1"/>
  <c r="C5" i="1"/>
  <c r="C165" i="1" l="1"/>
  <c r="C49" i="1"/>
  <c r="C56" i="1" s="1"/>
  <c r="E124" i="1"/>
  <c r="H144" i="1"/>
  <c r="C161" i="1"/>
  <c r="C166" i="1" s="1"/>
  <c r="D50" i="1"/>
  <c r="G143" i="1"/>
  <c r="D49" i="1"/>
  <c r="D56" i="1" s="1"/>
  <c r="I144" i="1"/>
  <c r="D123" i="1"/>
  <c r="C125" i="1"/>
  <c r="D125" i="1" s="1"/>
  <c r="E125" i="1" s="1"/>
  <c r="F125" i="1" s="1"/>
  <c r="G125" i="1" s="1"/>
  <c r="H125" i="1" s="1"/>
  <c r="I125" i="1" s="1"/>
  <c r="C144" i="1"/>
  <c r="C145" i="1" s="1"/>
  <c r="D145" i="1" s="1"/>
  <c r="E145" i="1" s="1"/>
  <c r="F145" i="1" s="1"/>
  <c r="D144" i="1"/>
  <c r="C123" i="1"/>
  <c r="E144" i="1"/>
  <c r="D166" i="1"/>
  <c r="I123" i="1"/>
  <c r="I124" i="1"/>
  <c r="G123" i="1"/>
  <c r="F123" i="1"/>
  <c r="H143" i="1"/>
  <c r="G144" i="1"/>
  <c r="I143" i="1"/>
  <c r="H123" i="1"/>
  <c r="G145" i="1" l="1"/>
  <c r="H145" i="1" s="1"/>
  <c r="I145" i="1" s="1"/>
</calcChain>
</file>

<file path=xl/sharedStrings.xml><?xml version="1.0" encoding="utf-8"?>
<sst xmlns="http://schemas.openxmlformats.org/spreadsheetml/2006/main" count="293" uniqueCount="192">
  <si>
    <t>Item 21: Tier 1 Capital and its sub-components</t>
  </si>
  <si>
    <t xml:space="preserve">S. No </t>
  </si>
  <si>
    <t xml:space="preserve">Total Tier 1 Capital </t>
  </si>
  <si>
    <t>a.</t>
  </si>
  <si>
    <t>Paid-Up Capital</t>
  </si>
  <si>
    <t>b.</t>
  </si>
  <si>
    <t xml:space="preserve">General Reserves </t>
  </si>
  <si>
    <t>c.</t>
  </si>
  <si>
    <t>Share Premium Account</t>
  </si>
  <si>
    <t>d.</t>
  </si>
  <si>
    <t xml:space="preserve">Retained Earnings </t>
  </si>
  <si>
    <t xml:space="preserve">Less:- </t>
  </si>
  <si>
    <t>e.</t>
  </si>
  <si>
    <t>Losses for the Current Year</t>
  </si>
  <si>
    <t>Item 22: Tier 2 Capital and its sub-components</t>
  </si>
  <si>
    <t xml:space="preserve">S.no. </t>
  </si>
  <si>
    <t>Tier II Capital</t>
  </si>
  <si>
    <t>Capital Reserve</t>
  </si>
  <si>
    <t>Fixed Assets Revaluation Reserve</t>
  </si>
  <si>
    <t>Exchange Fluctuation Reserve</t>
  </si>
  <si>
    <t>Investment Fluctuation Reserve</t>
  </si>
  <si>
    <t>Research and Development Fund</t>
  </si>
  <si>
    <t>General Provision</t>
  </si>
  <si>
    <t>g.</t>
  </si>
  <si>
    <t>Asset Pending Forclosure Reserve</t>
  </si>
  <si>
    <t>h.</t>
  </si>
  <si>
    <t>Capital Grants</t>
  </si>
  <si>
    <t>Subordinated Debt</t>
  </si>
  <si>
    <t>j.</t>
  </si>
  <si>
    <t>Profit as of Month</t>
  </si>
  <si>
    <t>Item 23: Risk weighted exposure table</t>
  </si>
  <si>
    <t xml:space="preserve">Assets </t>
  </si>
  <si>
    <t>Balance Sheet Amount  (2026)</t>
  </si>
  <si>
    <t>Balance Sheet Amount  (2025)</t>
  </si>
  <si>
    <t>Weight  Asset</t>
  </si>
  <si>
    <t xml:space="preserve">Weighted Asset </t>
  </si>
  <si>
    <t xml:space="preserve">% </t>
  </si>
  <si>
    <t>Zero-Risk Weighted Assets</t>
  </si>
  <si>
    <t>20% Risk Weighted Assets</t>
  </si>
  <si>
    <t>50% Risk Weighted Assets</t>
  </si>
  <si>
    <t>100% Risk Weighted Assets</t>
  </si>
  <si>
    <t>150% Risk weighted Assets</t>
  </si>
  <si>
    <t>Operational Risk</t>
  </si>
  <si>
    <t xml:space="preserve"> Total</t>
  </si>
  <si>
    <t>Item 24: Capital Adequacy ratios</t>
  </si>
  <si>
    <t>Tier 1 Capital</t>
  </si>
  <si>
    <t xml:space="preserve">Of which Counter-Cyclical Capital Buffer (CCyB) (if applicable) </t>
  </si>
  <si>
    <t xml:space="preserve">Of which Sectoral Capital Requirements (SCR) (if applicable) </t>
  </si>
  <si>
    <t>i.</t>
  </si>
  <si>
    <t xml:space="preserve">Sector 1 </t>
  </si>
  <si>
    <t>ii.</t>
  </si>
  <si>
    <t xml:space="preserve">Sector 2 </t>
  </si>
  <si>
    <t>iii.</t>
  </si>
  <si>
    <t xml:space="preserve">Sector 3 </t>
  </si>
  <si>
    <t>Tier 2 Capital</t>
  </si>
  <si>
    <t>Total qualifying capital</t>
  </si>
  <si>
    <t>Core CAR</t>
  </si>
  <si>
    <t xml:space="preserve">Of which CCyB (if applicable) expressed as % of RWA </t>
  </si>
  <si>
    <t>Of which SCR (if applicable) expressed as % of Sectoral RWA</t>
  </si>
  <si>
    <t xml:space="preserve">CAR </t>
  </si>
  <si>
    <t>Leverage ratio</t>
  </si>
  <si>
    <t>tem 25: Loans and NPL by Sectoral Classification</t>
  </si>
  <si>
    <t>S.no</t>
  </si>
  <si>
    <t>Sector</t>
  </si>
  <si>
    <t xml:space="preserve">Total Loans </t>
  </si>
  <si>
    <t xml:space="preserve">NPL </t>
  </si>
  <si>
    <t>Agriculture &amp; Livestock</t>
  </si>
  <si>
    <t>Forestry &amp; Logging</t>
  </si>
  <si>
    <t>Mining &amp; Quarrying</t>
  </si>
  <si>
    <t>Production &amp; Manufacturing</t>
  </si>
  <si>
    <t>Trade &amp; Commerce</t>
  </si>
  <si>
    <t>Hotel &amp; Tourism</t>
  </si>
  <si>
    <t>Service</t>
  </si>
  <si>
    <t>Loans to contractors</t>
  </si>
  <si>
    <t>Housing</t>
  </si>
  <si>
    <t>Transport</t>
  </si>
  <si>
    <t>Personal</t>
  </si>
  <si>
    <t>Credit Cards</t>
  </si>
  <si>
    <t>Staff Incentive</t>
  </si>
  <si>
    <t>Loan Against Term Deposit</t>
  </si>
  <si>
    <t>Loans to Government</t>
  </si>
  <si>
    <t>Loans to Financial Service Providers</t>
  </si>
  <si>
    <t>Loans for shares &amp; securities</t>
  </si>
  <si>
    <t>Education Loan</t>
  </si>
  <si>
    <t>Medical Loan</t>
  </si>
  <si>
    <t>Total</t>
  </si>
  <si>
    <t>Item 26: Loans (Over-drafts and term loans) by type of counter-party</t>
  </si>
  <si>
    <t>Counter-party</t>
  </si>
  <si>
    <t xml:space="preserve">Overdrafts </t>
  </si>
  <si>
    <t>Government</t>
  </si>
  <si>
    <t>Government Corporations</t>
  </si>
  <si>
    <t>Public Companies</t>
  </si>
  <si>
    <t>Private Companies</t>
  </si>
  <si>
    <t>Individuals</t>
  </si>
  <si>
    <t>Commercial Banks</t>
  </si>
  <si>
    <t>Non-Bank Financial Institutions</t>
  </si>
  <si>
    <t>NGO</t>
  </si>
  <si>
    <t>Sole Proprietorship</t>
  </si>
  <si>
    <t xml:space="preserve">Term Loans </t>
  </si>
  <si>
    <t xml:space="preserve">h. </t>
  </si>
  <si>
    <t xml:space="preserve">Total </t>
  </si>
  <si>
    <t>Item 27: Assets (net of provisions) and Liabilities by Residual Maturity June-2026</t>
  </si>
  <si>
    <t>On Demand</t>
  </si>
  <si>
    <t xml:space="preserve">1-30 days </t>
  </si>
  <si>
    <t xml:space="preserve">31 to 90 days </t>
  </si>
  <si>
    <t xml:space="preserve">91-180 days </t>
  </si>
  <si>
    <t xml:space="preserve">181-270 days </t>
  </si>
  <si>
    <t xml:space="preserve">271-365 days </t>
  </si>
  <si>
    <t xml:space="preserve">Over 1 year </t>
  </si>
  <si>
    <t>Cash in hand</t>
  </si>
  <si>
    <t>Govt. Securities</t>
  </si>
  <si>
    <t xml:space="preserve">Investment securities </t>
  </si>
  <si>
    <t xml:space="preserve">Loans &amp; advances to banks </t>
  </si>
  <si>
    <t xml:space="preserve">Loans &amp; advances to customers </t>
  </si>
  <si>
    <t xml:space="preserve">Other assets </t>
  </si>
  <si>
    <t xml:space="preserve">TOTAL </t>
  </si>
  <si>
    <t>Amounts owed to other banks</t>
  </si>
  <si>
    <t>Demand deposits</t>
  </si>
  <si>
    <t>Savings deposits</t>
  </si>
  <si>
    <t>Time deposits</t>
  </si>
  <si>
    <t>Bonds &amp; other negotiable instruments</t>
  </si>
  <si>
    <t>Other liabilities</t>
  </si>
  <si>
    <t>Assets/Liabilities</t>
  </si>
  <si>
    <t>Net Mismatch in each Time Interval</t>
  </si>
  <si>
    <t xml:space="preserve">Cumulative Net Mismatch </t>
  </si>
  <si>
    <t>Item 28: Assets (net of provisions) and Liabilities by Original Maturity June-2025</t>
  </si>
  <si>
    <t>Other Liabilities</t>
  </si>
  <si>
    <t>Assets/Liablities</t>
  </si>
  <si>
    <t>Net Mismatch in each Time interval</t>
  </si>
  <si>
    <t>Cumulative Net Mismatch</t>
  </si>
  <si>
    <t>Item 29: Non performing Loans and Provisions</t>
  </si>
  <si>
    <t xml:space="preserve">Amount of NPLs (Gross) </t>
  </si>
  <si>
    <t>Substandard</t>
  </si>
  <si>
    <t xml:space="preserve">Doubtful </t>
  </si>
  <si>
    <t>Loss</t>
  </si>
  <si>
    <t>Specific Provisions</t>
  </si>
  <si>
    <t xml:space="preserve">b. </t>
  </si>
  <si>
    <t xml:space="preserve">Interest-in-Suspense </t>
  </si>
  <si>
    <t>Net NPLS</t>
  </si>
  <si>
    <t xml:space="preserve">Gross NPLs to Gross Loans </t>
  </si>
  <si>
    <t xml:space="preserve">Net NPLs to Net loans </t>
  </si>
  <si>
    <t>General Provisions</t>
  </si>
  <si>
    <t>Standard</t>
  </si>
  <si>
    <t>Watch</t>
  </si>
  <si>
    <t>Item 29: ECL Provisioning BAS</t>
  </si>
  <si>
    <t>ECL Provisioning</t>
  </si>
  <si>
    <t>Individual Impairment</t>
  </si>
  <si>
    <t>Collective Impairment</t>
  </si>
  <si>
    <t xml:space="preserve">Off-Balance Sheet </t>
  </si>
  <si>
    <t>Total Provision</t>
  </si>
  <si>
    <t>Item 30: Assets and Investments</t>
  </si>
  <si>
    <t xml:space="preserve">S.no </t>
  </si>
  <si>
    <t>Investment</t>
  </si>
  <si>
    <t>Marketable Securities (Interest Earning)</t>
  </si>
  <si>
    <t>RMA Securities</t>
  </si>
  <si>
    <t>RGOB Bonds/Securities</t>
  </si>
  <si>
    <t>Corporate Bonds</t>
  </si>
  <si>
    <t>Others</t>
  </si>
  <si>
    <t>Sub-total</t>
  </si>
  <si>
    <t xml:space="preserve">Equity Investments </t>
  </si>
  <si>
    <t>Less</t>
  </si>
  <si>
    <t>Fixed Assets</t>
  </si>
  <si>
    <t>Fixed Assets (Gross)</t>
  </si>
  <si>
    <t>Accumulated Depreciation</t>
  </si>
  <si>
    <t>Fixed Assets (Net Book Value)</t>
  </si>
  <si>
    <t>Item 31: Geographical Distribution of Exposures</t>
  </si>
  <si>
    <t xml:space="preserve">Domestic </t>
  </si>
  <si>
    <t xml:space="preserve">India </t>
  </si>
  <si>
    <t xml:space="preserve">Other </t>
  </si>
  <si>
    <t>Demand deposits held with other  banks</t>
  </si>
  <si>
    <t>Time deposits held with other  banks</t>
  </si>
  <si>
    <t>Borrowings</t>
  </si>
  <si>
    <t>Item 32: Credit Risk Exposure by collateral</t>
  </si>
  <si>
    <t xml:space="preserve">Particular </t>
  </si>
  <si>
    <t>Secured Loans</t>
  </si>
  <si>
    <t>Loans secured by physical/ real estate collateral</t>
  </si>
  <si>
    <t>Loans secured by financial collateral</t>
  </si>
  <si>
    <t>Loans secured by guarantees</t>
  </si>
  <si>
    <t>Unsecured Loans</t>
  </si>
  <si>
    <t>Total Loans</t>
  </si>
  <si>
    <r>
      <t>a.</t>
    </r>
    <r>
      <rPr>
        <sz val="10"/>
        <color indexed="8"/>
        <rFont val="Roboto"/>
      </rPr>
      <t xml:space="preserve"> </t>
    </r>
  </si>
  <si>
    <r>
      <t>b.</t>
    </r>
    <r>
      <rPr>
        <sz val="10"/>
        <color indexed="8"/>
        <rFont val="Roboto"/>
      </rPr>
      <t xml:space="preserve"> </t>
    </r>
  </si>
  <si>
    <r>
      <t>c.</t>
    </r>
    <r>
      <rPr>
        <sz val="10"/>
        <color indexed="8"/>
        <rFont val="Roboto"/>
      </rPr>
      <t xml:space="preserve"> </t>
    </r>
  </si>
  <si>
    <r>
      <t>d.</t>
    </r>
    <r>
      <rPr>
        <sz val="10"/>
        <color indexed="8"/>
        <rFont val="Roboto"/>
      </rPr>
      <t xml:space="preserve"> </t>
    </r>
  </si>
  <si>
    <r>
      <t>e.</t>
    </r>
    <r>
      <rPr>
        <sz val="10"/>
        <color indexed="8"/>
        <rFont val="Roboto"/>
      </rPr>
      <t xml:space="preserve"> </t>
    </r>
  </si>
  <si>
    <r>
      <t>f.</t>
    </r>
    <r>
      <rPr>
        <sz val="10"/>
        <color indexed="8"/>
        <rFont val="Roboto"/>
      </rPr>
      <t xml:space="preserve"> </t>
    </r>
  </si>
  <si>
    <r>
      <t>g.</t>
    </r>
    <r>
      <rPr>
        <sz val="10"/>
        <color indexed="8"/>
        <rFont val="Roboto"/>
      </rPr>
      <t xml:space="preserve"> </t>
    </r>
  </si>
  <si>
    <r>
      <t>h.</t>
    </r>
    <r>
      <rPr>
        <sz val="10"/>
        <color indexed="8"/>
        <rFont val="Roboto"/>
      </rPr>
      <t xml:space="preserve"> </t>
    </r>
  </si>
  <si>
    <r>
      <t>i.</t>
    </r>
    <r>
      <rPr>
        <sz val="10"/>
        <color indexed="8"/>
        <rFont val="Roboto"/>
      </rPr>
      <t xml:space="preserve"> </t>
    </r>
  </si>
  <si>
    <r>
      <t>j.</t>
    </r>
    <r>
      <rPr>
        <sz val="10"/>
        <color indexed="8"/>
        <rFont val="Roboto"/>
      </rPr>
      <t xml:space="preserve"> </t>
    </r>
  </si>
  <si>
    <r>
      <t>k.</t>
    </r>
    <r>
      <rPr>
        <sz val="10"/>
        <color indexed="8"/>
        <rFont val="Roboto"/>
      </rPr>
      <t xml:space="preserve"> </t>
    </r>
  </si>
  <si>
    <r>
      <t>l.</t>
    </r>
    <r>
      <rPr>
        <sz val="10"/>
        <color indexed="8"/>
        <rFont val="Roboto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</si>
</sst>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\-mmm\-yy;@"/>
    <numFmt numFmtId="165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color rgb="FF000000"/>
      <name val="Roboto"/>
    </font>
    <font>
      <b/>
      <sz val="10"/>
      <color rgb="FF000000"/>
      <name val="Roboto"/>
    </font>
    <font>
      <sz val="10"/>
      <name val="Roboto"/>
    </font>
    <font>
      <b/>
      <sz val="10"/>
      <name val="Roboto"/>
    </font>
    <font>
      <sz val="10"/>
      <color indexed="8"/>
      <name val="Roboto"/>
    </font>
    <font>
      <sz val="10"/>
      <color indexed="10"/>
      <name val="Roboto"/>
    </font>
    <font>
      <sz val="10"/>
      <color theme="1"/>
      <name val="Roboto"/>
    </font>
    <font>
      <i/>
      <sz val="10"/>
      <color rgb="FF000000"/>
      <name val="Roboto"/>
    </font>
    <font>
      <sz val="10"/>
      <color rgb="FFFF0000"/>
      <name val="Roboto"/>
    </font>
    <font>
      <u/>
      <sz val="10"/>
      <color theme="10"/>
      <name val="Roboto"/>
    </font>
    <font>
      <b/>
      <sz val="10"/>
      <color theme="1"/>
      <name val="Roboto"/>
    </font>
    <font>
      <b/>
      <sz val="10"/>
      <color indexed="8"/>
      <name val="Roboto"/>
    </font>
    <font>
      <b/>
      <i/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42">
    <xf numFmtId="0" fontId="0" fillId="0" borderId="0" xfId="0"/>
    <xf numFmtId="43" fontId="5" fillId="2" borderId="1" xfId="1" applyFont="1" applyFill="1" applyBorder="1" applyAlignment="1">
      <alignment horizontal="right" vertical="top" wrapText="1"/>
    </xf>
    <xf numFmtId="43" fontId="5" fillId="2" borderId="2" xfId="1" applyFont="1" applyFill="1" applyBorder="1" applyAlignment="1">
      <alignment horizontal="right" vertical="top" wrapText="1"/>
    </xf>
    <xf numFmtId="43" fontId="6" fillId="2" borderId="2" xfId="1" applyFont="1" applyFill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43" fontId="6" fillId="0" borderId="2" xfId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3" fontId="7" fillId="0" borderId="2" xfId="1" applyFont="1" applyFill="1" applyBorder="1" applyAlignment="1">
      <alignment wrapText="1"/>
    </xf>
    <xf numFmtId="43" fontId="7" fillId="0" borderId="2" xfId="1" applyFont="1" applyFill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left" wrapText="1"/>
    </xf>
    <xf numFmtId="43" fontId="8" fillId="0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5" fillId="0" borderId="2" xfId="1" applyFont="1" applyFill="1" applyBorder="1" applyAlignment="1">
      <alignment vertical="top" wrapText="1"/>
    </xf>
    <xf numFmtId="43" fontId="7" fillId="0" borderId="2" xfId="1" applyFont="1" applyFill="1" applyBorder="1" applyAlignment="1"/>
    <xf numFmtId="43" fontId="5" fillId="0" borderId="2" xfId="1" applyFont="1" applyFill="1" applyBorder="1" applyAlignment="1">
      <alignment wrapText="1"/>
    </xf>
    <xf numFmtId="43" fontId="6" fillId="0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3" fontId="5" fillId="0" borderId="2" xfId="1" applyFont="1" applyFill="1" applyBorder="1" applyAlignment="1">
      <alignment horizontal="right" wrapText="1"/>
    </xf>
    <xf numFmtId="43" fontId="5" fillId="0" borderId="2" xfId="1" applyFont="1" applyFill="1" applyBorder="1" applyAlignment="1">
      <alignment horizontal="left" wrapText="1"/>
    </xf>
    <xf numFmtId="165" fontId="10" fillId="0" borderId="0" xfId="0" applyNumberFormat="1" applyFont="1" applyProtection="1">
      <protection hidden="1"/>
    </xf>
    <xf numFmtId="43" fontId="6" fillId="0" borderId="2" xfId="1" applyFont="1" applyFill="1" applyBorder="1" applyAlignment="1">
      <alignment horizontal="right" wrapText="1"/>
    </xf>
    <xf numFmtId="0" fontId="6" fillId="0" borderId="0" xfId="0" applyFont="1" applyAlignment="1">
      <alignment horizontal="left"/>
    </xf>
    <xf numFmtId="0" fontId="11" fillId="0" borderId="0" xfId="0" applyFont="1"/>
    <xf numFmtId="43" fontId="11" fillId="0" borderId="0" xfId="1" applyFont="1" applyFill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43" fontId="11" fillId="0" borderId="0" xfId="0" applyNumberFormat="1" applyFont="1"/>
    <xf numFmtId="4" fontId="11" fillId="0" borderId="3" xfId="2" applyNumberFormat="1" applyFont="1" applyBorder="1" applyProtection="1">
      <protection locked="0"/>
    </xf>
    <xf numFmtId="43" fontId="5" fillId="0" borderId="1" xfId="1" applyFont="1" applyFill="1" applyBorder="1" applyAlignment="1">
      <alignment horizontal="right" wrapText="1"/>
    </xf>
    <xf numFmtId="4" fontId="11" fillId="0" borderId="0" xfId="0" applyNumberFormat="1" applyFont="1"/>
    <xf numFmtId="43" fontId="5" fillId="0" borderId="2" xfId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43" fontId="13" fillId="0" borderId="2" xfId="1" applyFont="1" applyFill="1" applyBorder="1" applyAlignment="1">
      <alignment horizontal="right" vertical="top" wrapText="1"/>
    </xf>
    <xf numFmtId="0" fontId="13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43" fontId="5" fillId="0" borderId="0" xfId="1" applyFont="1" applyFill="1" applyBorder="1" applyAlignment="1">
      <alignment horizontal="right" wrapText="1"/>
    </xf>
    <xf numFmtId="43" fontId="6" fillId="0" borderId="0" xfId="1" applyFont="1" applyFill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43" fontId="5" fillId="0" borderId="2" xfId="1" applyFont="1" applyFill="1" applyBorder="1" applyAlignment="1">
      <alignment horizontal="right" vertical="top" wrapText="1"/>
    </xf>
    <xf numFmtId="43" fontId="5" fillId="0" borderId="2" xfId="1" applyFont="1" applyFill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43" fontId="5" fillId="0" borderId="0" xfId="1" applyFont="1" applyFill="1" applyBorder="1" applyAlignment="1">
      <alignment horizontal="left" wrapText="1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43" fontId="6" fillId="2" borderId="0" xfId="1" applyFont="1" applyFill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43" fontId="6" fillId="2" borderId="2" xfId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43" fontId="6" fillId="2" borderId="2" xfId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wrapText="1"/>
    </xf>
    <xf numFmtId="43" fontId="5" fillId="2" borderId="2" xfId="1" applyFont="1" applyFill="1" applyBorder="1" applyAlignment="1">
      <alignment vertical="top" wrapText="1"/>
    </xf>
    <xf numFmtId="2" fontId="5" fillId="2" borderId="2" xfId="1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43" fontId="5" fillId="2" borderId="1" xfId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wrapText="1"/>
    </xf>
    <xf numFmtId="43" fontId="5" fillId="0" borderId="1" xfId="1" applyFont="1" applyFill="1" applyBorder="1" applyAlignment="1">
      <alignment vertical="top" wrapText="1"/>
    </xf>
    <xf numFmtId="43" fontId="11" fillId="2" borderId="0" xfId="0" applyNumberFormat="1" applyFont="1" applyFill="1"/>
    <xf numFmtId="0" fontId="6" fillId="2" borderId="2" xfId="0" applyFont="1" applyFill="1" applyBorder="1" applyAlignment="1">
      <alignment horizontal="left" vertical="center" wrapText="1"/>
    </xf>
    <xf numFmtId="2" fontId="11" fillId="2" borderId="0" xfId="0" applyNumberFormat="1" applyFont="1" applyFill="1"/>
    <xf numFmtId="2" fontId="11" fillId="0" borderId="0" xfId="0" applyNumberFormat="1" applyFont="1"/>
    <xf numFmtId="43" fontId="6" fillId="0" borderId="2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wrapText="1"/>
    </xf>
    <xf numFmtId="43" fontId="5" fillId="0" borderId="2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center"/>
    </xf>
    <xf numFmtId="43" fontId="6" fillId="0" borderId="2" xfId="1" applyFont="1" applyFill="1" applyBorder="1" applyAlignment="1">
      <alignment horizontal="right" vertical="top" wrapText="1"/>
    </xf>
    <xf numFmtId="0" fontId="14" fillId="0" borderId="2" xfId="3" applyFont="1" applyFill="1" applyBorder="1" applyAlignment="1" applyProtection="1">
      <alignment horizontal="center"/>
    </xf>
    <xf numFmtId="43" fontId="6" fillId="0" borderId="0" xfId="0" applyNumberFormat="1" applyFont="1" applyAlignment="1">
      <alignment horizontal="left"/>
    </xf>
    <xf numFmtId="43" fontId="6" fillId="0" borderId="2" xfId="1" applyFont="1" applyFill="1" applyBorder="1" applyAlignment="1">
      <alignment horizontal="left" wrapText="1"/>
    </xf>
    <xf numFmtId="0" fontId="11" fillId="0" borderId="2" xfId="0" applyFont="1" applyBorder="1"/>
    <xf numFmtId="43" fontId="15" fillId="0" borderId="2" xfId="1" applyFont="1" applyFill="1" applyBorder="1"/>
    <xf numFmtId="0" fontId="11" fillId="0" borderId="0" xfId="0" applyFont="1" applyAlignment="1">
      <alignment horizontal="center"/>
    </xf>
    <xf numFmtId="43" fontId="11" fillId="0" borderId="2" xfId="1" applyFont="1" applyFill="1" applyBorder="1" applyAlignment="1"/>
    <xf numFmtId="43" fontId="6" fillId="0" borderId="2" xfId="1" applyFont="1" applyFill="1" applyBorder="1" applyAlignment="1">
      <alignment vertical="top" wrapText="1"/>
    </xf>
    <xf numFmtId="43" fontId="5" fillId="0" borderId="2" xfId="1" applyFont="1" applyFill="1" applyBorder="1" applyAlignment="1">
      <alignment vertical="top"/>
    </xf>
    <xf numFmtId="2" fontId="5" fillId="0" borderId="2" xfId="1" applyNumberFormat="1" applyFont="1" applyFill="1" applyBorder="1" applyAlignment="1">
      <alignment vertical="top"/>
    </xf>
    <xf numFmtId="43" fontId="6" fillId="0" borderId="2" xfId="1" applyFont="1" applyFill="1" applyBorder="1" applyAlignment="1">
      <alignment vertical="top"/>
    </xf>
    <xf numFmtId="2" fontId="6" fillId="0" borderId="2" xfId="1" applyNumberFormat="1" applyFont="1" applyFill="1" applyBorder="1" applyAlignment="1">
      <alignment vertical="top"/>
    </xf>
    <xf numFmtId="2" fontId="5" fillId="0" borderId="2" xfId="1" applyNumberFormat="1" applyFont="1" applyFill="1" applyBorder="1" applyAlignment="1">
      <alignment horizontal="left" vertical="top" wrapText="1"/>
    </xf>
    <xf numFmtId="0" fontId="6" fillId="0" borderId="7" xfId="0" applyFont="1" applyBorder="1"/>
    <xf numFmtId="43" fontId="6" fillId="0" borderId="7" xfId="1" applyFont="1" applyFill="1" applyBorder="1" applyAlignment="1"/>
    <xf numFmtId="2" fontId="5" fillId="0" borderId="2" xfId="1" applyNumberFormat="1" applyFont="1" applyFill="1" applyBorder="1" applyAlignment="1">
      <alignment vertical="top" wrapText="1"/>
    </xf>
    <xf numFmtId="43" fontId="5" fillId="0" borderId="2" xfId="1" applyFont="1" applyFill="1" applyBorder="1" applyAlignment="1">
      <alignment horizontal="right" vertical="top"/>
    </xf>
    <xf numFmtId="43" fontId="11" fillId="0" borderId="0" xfId="1" applyFont="1" applyFill="1" applyAlignment="1"/>
    <xf numFmtId="4" fontId="6" fillId="0" borderId="2" xfId="1" applyNumberFormat="1" applyFont="1" applyFill="1" applyBorder="1" applyAlignment="1">
      <alignment vertical="top"/>
    </xf>
    <xf numFmtId="39" fontId="6" fillId="0" borderId="2" xfId="1" applyNumberFormat="1" applyFont="1" applyFill="1" applyBorder="1" applyAlignment="1">
      <alignment vertical="top"/>
    </xf>
    <xf numFmtId="0" fontId="5" fillId="0" borderId="2" xfId="0" applyFont="1" applyBorder="1" applyAlignment="1">
      <alignment horizontal="left" vertical="top" wrapText="1" indent="5"/>
    </xf>
    <xf numFmtId="2" fontId="6" fillId="0" borderId="2" xfId="1" applyNumberFormat="1" applyFont="1" applyFill="1" applyBorder="1" applyAlignment="1">
      <alignment horizontal="right" vertical="top" wrapText="1"/>
    </xf>
    <xf numFmtId="43" fontId="5" fillId="0" borderId="2" xfId="1" applyNumberFormat="1" applyFont="1" applyFill="1" applyBorder="1" applyAlignment="1">
      <alignment horizontal="right" vertical="top" wrapText="1"/>
    </xf>
    <xf numFmtId="43" fontId="16" fillId="0" borderId="0" xfId="4" applyFont="1" applyFill="1" applyBorder="1"/>
    <xf numFmtId="0" fontId="5" fillId="0" borderId="0" xfId="0" applyFont="1" applyBorder="1" applyAlignment="1">
      <alignment horizontal="left" vertical="top" wrapText="1" indent="5"/>
    </xf>
    <xf numFmtId="43" fontId="5" fillId="0" borderId="0" xfId="1" applyFont="1" applyFill="1" applyBorder="1" applyAlignment="1">
      <alignment horizontal="right" vertical="top" wrapText="1"/>
    </xf>
    <xf numFmtId="0" fontId="6" fillId="0" borderId="7" xfId="0" applyFont="1" applyFill="1" applyBorder="1" applyAlignment="1"/>
    <xf numFmtId="0" fontId="5" fillId="0" borderId="0" xfId="0" applyFont="1" applyFill="1" applyBorder="1" applyAlignment="1">
      <alignment horizontal="left" vertical="top" wrapText="1" indent="5"/>
    </xf>
    <xf numFmtId="4" fontId="11" fillId="0" borderId="0" xfId="0" applyNumberFormat="1" applyFont="1" applyFill="1"/>
    <xf numFmtId="0" fontId="11" fillId="0" borderId="0" xfId="0" applyFont="1" applyFill="1"/>
    <xf numFmtId="2" fontId="5" fillId="0" borderId="2" xfId="0" applyNumberFormat="1" applyFont="1" applyFill="1" applyBorder="1" applyAlignment="1">
      <alignment horizontal="left" vertical="top" wrapText="1"/>
    </xf>
    <xf numFmtId="2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5"/>
    </xf>
    <xf numFmtId="4" fontId="5" fillId="0" borderId="0" xfId="0" applyNumberFormat="1" applyFont="1" applyAlignment="1">
      <alignment horizontal="right" vertical="top" wrapText="1"/>
    </xf>
    <xf numFmtId="164" fontId="6" fillId="0" borderId="2" xfId="0" applyNumberFormat="1" applyFont="1" applyBorder="1" applyAlignment="1">
      <alignment horizontal="center" vertical="center" wrapText="1"/>
    </xf>
    <xf numFmtId="43" fontId="5" fillId="0" borderId="2" xfId="1" applyNumberFormat="1" applyFont="1" applyFill="1" applyBorder="1" applyAlignment="1">
      <alignment wrapText="1"/>
    </xf>
    <xf numFmtId="0" fontId="6" fillId="0" borderId="0" xfId="0" applyFont="1"/>
    <xf numFmtId="0" fontId="17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43" fontId="12" fillId="0" borderId="2" xfId="1" applyFont="1" applyFill="1" applyBorder="1" applyAlignment="1"/>
    <xf numFmtId="0" fontId="6" fillId="0" borderId="8" xfId="0" applyFont="1" applyBorder="1"/>
    <xf numFmtId="43" fontId="13" fillId="0" borderId="2" xfId="1" applyNumberFormat="1" applyFont="1" applyFill="1" applyBorder="1" applyAlignment="1">
      <alignment horizontal="right" vertical="top" wrapText="1"/>
    </xf>
    <xf numFmtId="43" fontId="11" fillId="2" borderId="2" xfId="0" applyNumberFormat="1" applyFont="1" applyFill="1" applyBorder="1"/>
    <xf numFmtId="2" fontId="11" fillId="0" borderId="0" xfId="2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top" wrapText="1"/>
    </xf>
    <xf numFmtId="4" fontId="11" fillId="0" borderId="0" xfId="0" applyNumberFormat="1" applyFont="1" applyBorder="1"/>
    <xf numFmtId="0" fontId="11" fillId="0" borderId="0" xfId="0" applyFont="1" applyBorder="1"/>
    <xf numFmtId="43" fontId="6" fillId="0" borderId="2" xfId="1" applyFont="1" applyFill="1" applyBorder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</cellXfs>
  <cellStyles count="5">
    <cellStyle name="Comma" xfId="1" builtinId="3"/>
    <cellStyle name="Comma 2" xfId="4" xr:uid="{00000000-0005-0000-0000-000001000000}"/>
    <cellStyle name="Comma 2 4" xfId="2" xr:uid="{00000000-0005-0000-0000-000002000000}"/>
    <cellStyle name="Hyperlink" xfId="3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S223"/>
  <sheetViews>
    <sheetView showGridLines="0" tabSelected="1" topLeftCell="A203" workbookViewId="0">
      <selection activeCell="C186" sqref="C186"/>
    </sheetView>
  </sheetViews>
  <sheetFormatPr defaultColWidth="9.1796875" defaultRowHeight="13" x14ac:dyDescent="0.3"/>
  <cols>
    <col min="1" max="1" width="18.26953125" style="33" customWidth="1"/>
    <col min="2" max="2" width="27.1796875" style="33" customWidth="1"/>
    <col min="3" max="3" width="21.26953125" style="33" bestFit="1" customWidth="1"/>
    <col min="4" max="4" width="20.81640625" style="34" customWidth="1"/>
    <col min="5" max="5" width="25.36328125" style="33" customWidth="1"/>
    <col min="6" max="6" width="21.26953125" style="33" customWidth="1"/>
    <col min="7" max="7" width="21.36328125" style="33" customWidth="1"/>
    <col min="8" max="8" width="23.36328125" style="33" customWidth="1"/>
    <col min="9" max="9" width="20.7265625" style="33" customWidth="1"/>
    <col min="10" max="10" width="17.7265625" style="33" bestFit="1" customWidth="1"/>
    <col min="11" max="256" width="9.1796875" style="33"/>
    <col min="257" max="257" width="18.26953125" style="33" customWidth="1"/>
    <col min="258" max="258" width="27.1796875" style="33" customWidth="1"/>
    <col min="259" max="259" width="21.26953125" style="33" bestFit="1" customWidth="1"/>
    <col min="260" max="260" width="20.81640625" style="33" customWidth="1"/>
    <col min="261" max="261" width="25.36328125" style="33" customWidth="1"/>
    <col min="262" max="262" width="21.26953125" style="33" customWidth="1"/>
    <col min="263" max="263" width="21.36328125" style="33" customWidth="1"/>
    <col min="264" max="264" width="23.36328125" style="33" customWidth="1"/>
    <col min="265" max="265" width="20.7265625" style="33" customWidth="1"/>
    <col min="266" max="266" width="17.7265625" style="33" bestFit="1" customWidth="1"/>
    <col min="267" max="512" width="9.1796875" style="33"/>
    <col min="513" max="513" width="18.26953125" style="33" customWidth="1"/>
    <col min="514" max="514" width="27.1796875" style="33" customWidth="1"/>
    <col min="515" max="515" width="21.26953125" style="33" bestFit="1" customWidth="1"/>
    <col min="516" max="516" width="20.81640625" style="33" customWidth="1"/>
    <col min="517" max="517" width="25.36328125" style="33" customWidth="1"/>
    <col min="518" max="518" width="21.26953125" style="33" customWidth="1"/>
    <col min="519" max="519" width="21.36328125" style="33" customWidth="1"/>
    <col min="520" max="520" width="23.36328125" style="33" customWidth="1"/>
    <col min="521" max="521" width="20.7265625" style="33" customWidth="1"/>
    <col min="522" max="522" width="17.7265625" style="33" bestFit="1" customWidth="1"/>
    <col min="523" max="768" width="9.1796875" style="33"/>
    <col min="769" max="769" width="18.26953125" style="33" customWidth="1"/>
    <col min="770" max="770" width="27.1796875" style="33" customWidth="1"/>
    <col min="771" max="771" width="21.26953125" style="33" bestFit="1" customWidth="1"/>
    <col min="772" max="772" width="20.81640625" style="33" customWidth="1"/>
    <col min="773" max="773" width="25.36328125" style="33" customWidth="1"/>
    <col min="774" max="774" width="21.26953125" style="33" customWidth="1"/>
    <col min="775" max="775" width="21.36328125" style="33" customWidth="1"/>
    <col min="776" max="776" width="23.36328125" style="33" customWidth="1"/>
    <col min="777" max="777" width="20.7265625" style="33" customWidth="1"/>
    <col min="778" max="778" width="17.7265625" style="33" bestFit="1" customWidth="1"/>
    <col min="779" max="1024" width="9.1796875" style="33"/>
    <col min="1025" max="1025" width="18.26953125" style="33" customWidth="1"/>
    <col min="1026" max="1026" width="27.1796875" style="33" customWidth="1"/>
    <col min="1027" max="1027" width="21.26953125" style="33" bestFit="1" customWidth="1"/>
    <col min="1028" max="1028" width="20.81640625" style="33" customWidth="1"/>
    <col min="1029" max="1029" width="25.36328125" style="33" customWidth="1"/>
    <col min="1030" max="1030" width="21.26953125" style="33" customWidth="1"/>
    <col min="1031" max="1031" width="21.36328125" style="33" customWidth="1"/>
    <col min="1032" max="1032" width="23.36328125" style="33" customWidth="1"/>
    <col min="1033" max="1033" width="20.7265625" style="33" customWidth="1"/>
    <col min="1034" max="1034" width="17.7265625" style="33" bestFit="1" customWidth="1"/>
    <col min="1035" max="1280" width="9.1796875" style="33"/>
    <col min="1281" max="1281" width="18.26953125" style="33" customWidth="1"/>
    <col min="1282" max="1282" width="27.1796875" style="33" customWidth="1"/>
    <col min="1283" max="1283" width="21.26953125" style="33" bestFit="1" customWidth="1"/>
    <col min="1284" max="1284" width="20.81640625" style="33" customWidth="1"/>
    <col min="1285" max="1285" width="25.36328125" style="33" customWidth="1"/>
    <col min="1286" max="1286" width="21.26953125" style="33" customWidth="1"/>
    <col min="1287" max="1287" width="21.36328125" style="33" customWidth="1"/>
    <col min="1288" max="1288" width="23.36328125" style="33" customWidth="1"/>
    <col min="1289" max="1289" width="20.7265625" style="33" customWidth="1"/>
    <col min="1290" max="1290" width="17.7265625" style="33" bestFit="1" customWidth="1"/>
    <col min="1291" max="1536" width="9.1796875" style="33"/>
    <col min="1537" max="1537" width="18.26953125" style="33" customWidth="1"/>
    <col min="1538" max="1538" width="27.1796875" style="33" customWidth="1"/>
    <col min="1539" max="1539" width="21.26953125" style="33" bestFit="1" customWidth="1"/>
    <col min="1540" max="1540" width="20.81640625" style="33" customWidth="1"/>
    <col min="1541" max="1541" width="25.36328125" style="33" customWidth="1"/>
    <col min="1542" max="1542" width="21.26953125" style="33" customWidth="1"/>
    <col min="1543" max="1543" width="21.36328125" style="33" customWidth="1"/>
    <col min="1544" max="1544" width="23.36328125" style="33" customWidth="1"/>
    <col min="1545" max="1545" width="20.7265625" style="33" customWidth="1"/>
    <col min="1546" max="1546" width="17.7265625" style="33" bestFit="1" customWidth="1"/>
    <col min="1547" max="1792" width="9.1796875" style="33"/>
    <col min="1793" max="1793" width="18.26953125" style="33" customWidth="1"/>
    <col min="1794" max="1794" width="27.1796875" style="33" customWidth="1"/>
    <col min="1795" max="1795" width="21.26953125" style="33" bestFit="1" customWidth="1"/>
    <col min="1796" max="1796" width="20.81640625" style="33" customWidth="1"/>
    <col min="1797" max="1797" width="25.36328125" style="33" customWidth="1"/>
    <col min="1798" max="1798" width="21.26953125" style="33" customWidth="1"/>
    <col min="1799" max="1799" width="21.36328125" style="33" customWidth="1"/>
    <col min="1800" max="1800" width="23.36328125" style="33" customWidth="1"/>
    <col min="1801" max="1801" width="20.7265625" style="33" customWidth="1"/>
    <col min="1802" max="1802" width="17.7265625" style="33" bestFit="1" customWidth="1"/>
    <col min="1803" max="2048" width="9.1796875" style="33"/>
    <col min="2049" max="2049" width="18.26953125" style="33" customWidth="1"/>
    <col min="2050" max="2050" width="27.1796875" style="33" customWidth="1"/>
    <col min="2051" max="2051" width="21.26953125" style="33" bestFit="1" customWidth="1"/>
    <col min="2052" max="2052" width="20.81640625" style="33" customWidth="1"/>
    <col min="2053" max="2053" width="25.36328125" style="33" customWidth="1"/>
    <col min="2054" max="2054" width="21.26953125" style="33" customWidth="1"/>
    <col min="2055" max="2055" width="21.36328125" style="33" customWidth="1"/>
    <col min="2056" max="2056" width="23.36328125" style="33" customWidth="1"/>
    <col min="2057" max="2057" width="20.7265625" style="33" customWidth="1"/>
    <col min="2058" max="2058" width="17.7265625" style="33" bestFit="1" customWidth="1"/>
    <col min="2059" max="2304" width="9.1796875" style="33"/>
    <col min="2305" max="2305" width="18.26953125" style="33" customWidth="1"/>
    <col min="2306" max="2306" width="27.1796875" style="33" customWidth="1"/>
    <col min="2307" max="2307" width="21.26953125" style="33" bestFit="1" customWidth="1"/>
    <col min="2308" max="2308" width="20.81640625" style="33" customWidth="1"/>
    <col min="2309" max="2309" width="25.36328125" style="33" customWidth="1"/>
    <col min="2310" max="2310" width="21.26953125" style="33" customWidth="1"/>
    <col min="2311" max="2311" width="21.36328125" style="33" customWidth="1"/>
    <col min="2312" max="2312" width="23.36328125" style="33" customWidth="1"/>
    <col min="2313" max="2313" width="20.7265625" style="33" customWidth="1"/>
    <col min="2314" max="2314" width="17.7265625" style="33" bestFit="1" customWidth="1"/>
    <col min="2315" max="2560" width="9.1796875" style="33"/>
    <col min="2561" max="2561" width="18.26953125" style="33" customWidth="1"/>
    <col min="2562" max="2562" width="27.1796875" style="33" customWidth="1"/>
    <col min="2563" max="2563" width="21.26953125" style="33" bestFit="1" customWidth="1"/>
    <col min="2564" max="2564" width="20.81640625" style="33" customWidth="1"/>
    <col min="2565" max="2565" width="25.36328125" style="33" customWidth="1"/>
    <col min="2566" max="2566" width="21.26953125" style="33" customWidth="1"/>
    <col min="2567" max="2567" width="21.36328125" style="33" customWidth="1"/>
    <col min="2568" max="2568" width="23.36328125" style="33" customWidth="1"/>
    <col min="2569" max="2569" width="20.7265625" style="33" customWidth="1"/>
    <col min="2570" max="2570" width="17.7265625" style="33" bestFit="1" customWidth="1"/>
    <col min="2571" max="2816" width="9.1796875" style="33"/>
    <col min="2817" max="2817" width="18.26953125" style="33" customWidth="1"/>
    <col min="2818" max="2818" width="27.1796875" style="33" customWidth="1"/>
    <col min="2819" max="2819" width="21.26953125" style="33" bestFit="1" customWidth="1"/>
    <col min="2820" max="2820" width="20.81640625" style="33" customWidth="1"/>
    <col min="2821" max="2821" width="25.36328125" style="33" customWidth="1"/>
    <col min="2822" max="2822" width="21.26953125" style="33" customWidth="1"/>
    <col min="2823" max="2823" width="21.36328125" style="33" customWidth="1"/>
    <col min="2824" max="2824" width="23.36328125" style="33" customWidth="1"/>
    <col min="2825" max="2825" width="20.7265625" style="33" customWidth="1"/>
    <col min="2826" max="2826" width="17.7265625" style="33" bestFit="1" customWidth="1"/>
    <col min="2827" max="3072" width="9.1796875" style="33"/>
    <col min="3073" max="3073" width="18.26953125" style="33" customWidth="1"/>
    <col min="3074" max="3074" width="27.1796875" style="33" customWidth="1"/>
    <col min="3075" max="3075" width="21.26953125" style="33" bestFit="1" customWidth="1"/>
    <col min="3076" max="3076" width="20.81640625" style="33" customWidth="1"/>
    <col min="3077" max="3077" width="25.36328125" style="33" customWidth="1"/>
    <col min="3078" max="3078" width="21.26953125" style="33" customWidth="1"/>
    <col min="3079" max="3079" width="21.36328125" style="33" customWidth="1"/>
    <col min="3080" max="3080" width="23.36328125" style="33" customWidth="1"/>
    <col min="3081" max="3081" width="20.7265625" style="33" customWidth="1"/>
    <col min="3082" max="3082" width="17.7265625" style="33" bestFit="1" customWidth="1"/>
    <col min="3083" max="3328" width="9.1796875" style="33"/>
    <col min="3329" max="3329" width="18.26953125" style="33" customWidth="1"/>
    <col min="3330" max="3330" width="27.1796875" style="33" customWidth="1"/>
    <col min="3331" max="3331" width="21.26953125" style="33" bestFit="1" customWidth="1"/>
    <col min="3332" max="3332" width="20.81640625" style="33" customWidth="1"/>
    <col min="3333" max="3333" width="25.36328125" style="33" customWidth="1"/>
    <col min="3334" max="3334" width="21.26953125" style="33" customWidth="1"/>
    <col min="3335" max="3335" width="21.36328125" style="33" customWidth="1"/>
    <col min="3336" max="3336" width="23.36328125" style="33" customWidth="1"/>
    <col min="3337" max="3337" width="20.7265625" style="33" customWidth="1"/>
    <col min="3338" max="3338" width="17.7265625" style="33" bestFit="1" customWidth="1"/>
    <col min="3339" max="3584" width="9.1796875" style="33"/>
    <col min="3585" max="3585" width="18.26953125" style="33" customWidth="1"/>
    <col min="3586" max="3586" width="27.1796875" style="33" customWidth="1"/>
    <col min="3587" max="3587" width="21.26953125" style="33" bestFit="1" customWidth="1"/>
    <col min="3588" max="3588" width="20.81640625" style="33" customWidth="1"/>
    <col min="3589" max="3589" width="25.36328125" style="33" customWidth="1"/>
    <col min="3590" max="3590" width="21.26953125" style="33" customWidth="1"/>
    <col min="3591" max="3591" width="21.36328125" style="33" customWidth="1"/>
    <col min="3592" max="3592" width="23.36328125" style="33" customWidth="1"/>
    <col min="3593" max="3593" width="20.7265625" style="33" customWidth="1"/>
    <col min="3594" max="3594" width="17.7265625" style="33" bestFit="1" customWidth="1"/>
    <col min="3595" max="3840" width="9.1796875" style="33"/>
    <col min="3841" max="3841" width="18.26953125" style="33" customWidth="1"/>
    <col min="3842" max="3842" width="27.1796875" style="33" customWidth="1"/>
    <col min="3843" max="3843" width="21.26953125" style="33" bestFit="1" customWidth="1"/>
    <col min="3844" max="3844" width="20.81640625" style="33" customWidth="1"/>
    <col min="3845" max="3845" width="25.36328125" style="33" customWidth="1"/>
    <col min="3846" max="3846" width="21.26953125" style="33" customWidth="1"/>
    <col min="3847" max="3847" width="21.36328125" style="33" customWidth="1"/>
    <col min="3848" max="3848" width="23.36328125" style="33" customWidth="1"/>
    <col min="3849" max="3849" width="20.7265625" style="33" customWidth="1"/>
    <col min="3850" max="3850" width="17.7265625" style="33" bestFit="1" customWidth="1"/>
    <col min="3851" max="4096" width="9.1796875" style="33"/>
    <col min="4097" max="4097" width="18.26953125" style="33" customWidth="1"/>
    <col min="4098" max="4098" width="27.1796875" style="33" customWidth="1"/>
    <col min="4099" max="4099" width="21.26953125" style="33" bestFit="1" customWidth="1"/>
    <col min="4100" max="4100" width="20.81640625" style="33" customWidth="1"/>
    <col min="4101" max="4101" width="25.36328125" style="33" customWidth="1"/>
    <col min="4102" max="4102" width="21.26953125" style="33" customWidth="1"/>
    <col min="4103" max="4103" width="21.36328125" style="33" customWidth="1"/>
    <col min="4104" max="4104" width="23.36328125" style="33" customWidth="1"/>
    <col min="4105" max="4105" width="20.7265625" style="33" customWidth="1"/>
    <col min="4106" max="4106" width="17.7265625" style="33" bestFit="1" customWidth="1"/>
    <col min="4107" max="4352" width="9.1796875" style="33"/>
    <col min="4353" max="4353" width="18.26953125" style="33" customWidth="1"/>
    <col min="4354" max="4354" width="27.1796875" style="33" customWidth="1"/>
    <col min="4355" max="4355" width="21.26953125" style="33" bestFit="1" customWidth="1"/>
    <col min="4356" max="4356" width="20.81640625" style="33" customWidth="1"/>
    <col min="4357" max="4357" width="25.36328125" style="33" customWidth="1"/>
    <col min="4358" max="4358" width="21.26953125" style="33" customWidth="1"/>
    <col min="4359" max="4359" width="21.36328125" style="33" customWidth="1"/>
    <col min="4360" max="4360" width="23.36328125" style="33" customWidth="1"/>
    <col min="4361" max="4361" width="20.7265625" style="33" customWidth="1"/>
    <col min="4362" max="4362" width="17.7265625" style="33" bestFit="1" customWidth="1"/>
    <col min="4363" max="4608" width="9.1796875" style="33"/>
    <col min="4609" max="4609" width="18.26953125" style="33" customWidth="1"/>
    <col min="4610" max="4610" width="27.1796875" style="33" customWidth="1"/>
    <col min="4611" max="4611" width="21.26953125" style="33" bestFit="1" customWidth="1"/>
    <col min="4612" max="4612" width="20.81640625" style="33" customWidth="1"/>
    <col min="4613" max="4613" width="25.36328125" style="33" customWidth="1"/>
    <col min="4614" max="4614" width="21.26953125" style="33" customWidth="1"/>
    <col min="4615" max="4615" width="21.36328125" style="33" customWidth="1"/>
    <col min="4616" max="4616" width="23.36328125" style="33" customWidth="1"/>
    <col min="4617" max="4617" width="20.7265625" style="33" customWidth="1"/>
    <col min="4618" max="4618" width="17.7265625" style="33" bestFit="1" customWidth="1"/>
    <col min="4619" max="4864" width="9.1796875" style="33"/>
    <col min="4865" max="4865" width="18.26953125" style="33" customWidth="1"/>
    <col min="4866" max="4866" width="27.1796875" style="33" customWidth="1"/>
    <col min="4867" max="4867" width="21.26953125" style="33" bestFit="1" customWidth="1"/>
    <col min="4868" max="4868" width="20.81640625" style="33" customWidth="1"/>
    <col min="4869" max="4869" width="25.36328125" style="33" customWidth="1"/>
    <col min="4870" max="4870" width="21.26953125" style="33" customWidth="1"/>
    <col min="4871" max="4871" width="21.36328125" style="33" customWidth="1"/>
    <col min="4872" max="4872" width="23.36328125" style="33" customWidth="1"/>
    <col min="4873" max="4873" width="20.7265625" style="33" customWidth="1"/>
    <col min="4874" max="4874" width="17.7265625" style="33" bestFit="1" customWidth="1"/>
    <col min="4875" max="5120" width="9.1796875" style="33"/>
    <col min="5121" max="5121" width="18.26953125" style="33" customWidth="1"/>
    <col min="5122" max="5122" width="27.1796875" style="33" customWidth="1"/>
    <col min="5123" max="5123" width="21.26953125" style="33" bestFit="1" customWidth="1"/>
    <col min="5124" max="5124" width="20.81640625" style="33" customWidth="1"/>
    <col min="5125" max="5125" width="25.36328125" style="33" customWidth="1"/>
    <col min="5126" max="5126" width="21.26953125" style="33" customWidth="1"/>
    <col min="5127" max="5127" width="21.36328125" style="33" customWidth="1"/>
    <col min="5128" max="5128" width="23.36328125" style="33" customWidth="1"/>
    <col min="5129" max="5129" width="20.7265625" style="33" customWidth="1"/>
    <col min="5130" max="5130" width="17.7265625" style="33" bestFit="1" customWidth="1"/>
    <col min="5131" max="5376" width="9.1796875" style="33"/>
    <col min="5377" max="5377" width="18.26953125" style="33" customWidth="1"/>
    <col min="5378" max="5378" width="27.1796875" style="33" customWidth="1"/>
    <col min="5379" max="5379" width="21.26953125" style="33" bestFit="1" customWidth="1"/>
    <col min="5380" max="5380" width="20.81640625" style="33" customWidth="1"/>
    <col min="5381" max="5381" width="25.36328125" style="33" customWidth="1"/>
    <col min="5382" max="5382" width="21.26953125" style="33" customWidth="1"/>
    <col min="5383" max="5383" width="21.36328125" style="33" customWidth="1"/>
    <col min="5384" max="5384" width="23.36328125" style="33" customWidth="1"/>
    <col min="5385" max="5385" width="20.7265625" style="33" customWidth="1"/>
    <col min="5386" max="5386" width="17.7265625" style="33" bestFit="1" customWidth="1"/>
    <col min="5387" max="5632" width="9.1796875" style="33"/>
    <col min="5633" max="5633" width="18.26953125" style="33" customWidth="1"/>
    <col min="5634" max="5634" width="27.1796875" style="33" customWidth="1"/>
    <col min="5635" max="5635" width="21.26953125" style="33" bestFit="1" customWidth="1"/>
    <col min="5636" max="5636" width="20.81640625" style="33" customWidth="1"/>
    <col min="5637" max="5637" width="25.36328125" style="33" customWidth="1"/>
    <col min="5638" max="5638" width="21.26953125" style="33" customWidth="1"/>
    <col min="5639" max="5639" width="21.36328125" style="33" customWidth="1"/>
    <col min="5640" max="5640" width="23.36328125" style="33" customWidth="1"/>
    <col min="5641" max="5641" width="20.7265625" style="33" customWidth="1"/>
    <col min="5642" max="5642" width="17.7265625" style="33" bestFit="1" customWidth="1"/>
    <col min="5643" max="5888" width="9.1796875" style="33"/>
    <col min="5889" max="5889" width="18.26953125" style="33" customWidth="1"/>
    <col min="5890" max="5890" width="27.1796875" style="33" customWidth="1"/>
    <col min="5891" max="5891" width="21.26953125" style="33" bestFit="1" customWidth="1"/>
    <col min="5892" max="5892" width="20.81640625" style="33" customWidth="1"/>
    <col min="5893" max="5893" width="25.36328125" style="33" customWidth="1"/>
    <col min="5894" max="5894" width="21.26953125" style="33" customWidth="1"/>
    <col min="5895" max="5895" width="21.36328125" style="33" customWidth="1"/>
    <col min="5896" max="5896" width="23.36328125" style="33" customWidth="1"/>
    <col min="5897" max="5897" width="20.7265625" style="33" customWidth="1"/>
    <col min="5898" max="5898" width="17.7265625" style="33" bestFit="1" customWidth="1"/>
    <col min="5899" max="6144" width="9.1796875" style="33"/>
    <col min="6145" max="6145" width="18.26953125" style="33" customWidth="1"/>
    <col min="6146" max="6146" width="27.1796875" style="33" customWidth="1"/>
    <col min="6147" max="6147" width="21.26953125" style="33" bestFit="1" customWidth="1"/>
    <col min="6148" max="6148" width="20.81640625" style="33" customWidth="1"/>
    <col min="6149" max="6149" width="25.36328125" style="33" customWidth="1"/>
    <col min="6150" max="6150" width="21.26953125" style="33" customWidth="1"/>
    <col min="6151" max="6151" width="21.36328125" style="33" customWidth="1"/>
    <col min="6152" max="6152" width="23.36328125" style="33" customWidth="1"/>
    <col min="6153" max="6153" width="20.7265625" style="33" customWidth="1"/>
    <col min="6154" max="6154" width="17.7265625" style="33" bestFit="1" customWidth="1"/>
    <col min="6155" max="6400" width="9.1796875" style="33"/>
    <col min="6401" max="6401" width="18.26953125" style="33" customWidth="1"/>
    <col min="6402" max="6402" width="27.1796875" style="33" customWidth="1"/>
    <col min="6403" max="6403" width="21.26953125" style="33" bestFit="1" customWidth="1"/>
    <col min="6404" max="6404" width="20.81640625" style="33" customWidth="1"/>
    <col min="6405" max="6405" width="25.36328125" style="33" customWidth="1"/>
    <col min="6406" max="6406" width="21.26953125" style="33" customWidth="1"/>
    <col min="6407" max="6407" width="21.36328125" style="33" customWidth="1"/>
    <col min="6408" max="6408" width="23.36328125" style="33" customWidth="1"/>
    <col min="6409" max="6409" width="20.7265625" style="33" customWidth="1"/>
    <col min="6410" max="6410" width="17.7265625" style="33" bestFit="1" customWidth="1"/>
    <col min="6411" max="6656" width="9.1796875" style="33"/>
    <col min="6657" max="6657" width="18.26953125" style="33" customWidth="1"/>
    <col min="6658" max="6658" width="27.1796875" style="33" customWidth="1"/>
    <col min="6659" max="6659" width="21.26953125" style="33" bestFit="1" customWidth="1"/>
    <col min="6660" max="6660" width="20.81640625" style="33" customWidth="1"/>
    <col min="6661" max="6661" width="25.36328125" style="33" customWidth="1"/>
    <col min="6662" max="6662" width="21.26953125" style="33" customWidth="1"/>
    <col min="6663" max="6663" width="21.36328125" style="33" customWidth="1"/>
    <col min="6664" max="6664" width="23.36328125" style="33" customWidth="1"/>
    <col min="6665" max="6665" width="20.7265625" style="33" customWidth="1"/>
    <col min="6666" max="6666" width="17.7265625" style="33" bestFit="1" customWidth="1"/>
    <col min="6667" max="6912" width="9.1796875" style="33"/>
    <col min="6913" max="6913" width="18.26953125" style="33" customWidth="1"/>
    <col min="6914" max="6914" width="27.1796875" style="33" customWidth="1"/>
    <col min="6915" max="6915" width="21.26953125" style="33" bestFit="1" customWidth="1"/>
    <col min="6916" max="6916" width="20.81640625" style="33" customWidth="1"/>
    <col min="6917" max="6917" width="25.36328125" style="33" customWidth="1"/>
    <col min="6918" max="6918" width="21.26953125" style="33" customWidth="1"/>
    <col min="6919" max="6919" width="21.36328125" style="33" customWidth="1"/>
    <col min="6920" max="6920" width="23.36328125" style="33" customWidth="1"/>
    <col min="6921" max="6921" width="20.7265625" style="33" customWidth="1"/>
    <col min="6922" max="6922" width="17.7265625" style="33" bestFit="1" customWidth="1"/>
    <col min="6923" max="7168" width="9.1796875" style="33"/>
    <col min="7169" max="7169" width="18.26953125" style="33" customWidth="1"/>
    <col min="7170" max="7170" width="27.1796875" style="33" customWidth="1"/>
    <col min="7171" max="7171" width="21.26953125" style="33" bestFit="1" customWidth="1"/>
    <col min="7172" max="7172" width="20.81640625" style="33" customWidth="1"/>
    <col min="7173" max="7173" width="25.36328125" style="33" customWidth="1"/>
    <col min="7174" max="7174" width="21.26953125" style="33" customWidth="1"/>
    <col min="7175" max="7175" width="21.36328125" style="33" customWidth="1"/>
    <col min="7176" max="7176" width="23.36328125" style="33" customWidth="1"/>
    <col min="7177" max="7177" width="20.7265625" style="33" customWidth="1"/>
    <col min="7178" max="7178" width="17.7265625" style="33" bestFit="1" customWidth="1"/>
    <col min="7179" max="7424" width="9.1796875" style="33"/>
    <col min="7425" max="7425" width="18.26953125" style="33" customWidth="1"/>
    <col min="7426" max="7426" width="27.1796875" style="33" customWidth="1"/>
    <col min="7427" max="7427" width="21.26953125" style="33" bestFit="1" customWidth="1"/>
    <col min="7428" max="7428" width="20.81640625" style="33" customWidth="1"/>
    <col min="7429" max="7429" width="25.36328125" style="33" customWidth="1"/>
    <col min="7430" max="7430" width="21.26953125" style="33" customWidth="1"/>
    <col min="7431" max="7431" width="21.36328125" style="33" customWidth="1"/>
    <col min="7432" max="7432" width="23.36328125" style="33" customWidth="1"/>
    <col min="7433" max="7433" width="20.7265625" style="33" customWidth="1"/>
    <col min="7434" max="7434" width="17.7265625" style="33" bestFit="1" customWidth="1"/>
    <col min="7435" max="7680" width="9.1796875" style="33"/>
    <col min="7681" max="7681" width="18.26953125" style="33" customWidth="1"/>
    <col min="7682" max="7682" width="27.1796875" style="33" customWidth="1"/>
    <col min="7683" max="7683" width="21.26953125" style="33" bestFit="1" customWidth="1"/>
    <col min="7684" max="7684" width="20.81640625" style="33" customWidth="1"/>
    <col min="7685" max="7685" width="25.36328125" style="33" customWidth="1"/>
    <col min="7686" max="7686" width="21.26953125" style="33" customWidth="1"/>
    <col min="7687" max="7687" width="21.36328125" style="33" customWidth="1"/>
    <col min="7688" max="7688" width="23.36328125" style="33" customWidth="1"/>
    <col min="7689" max="7689" width="20.7265625" style="33" customWidth="1"/>
    <col min="7690" max="7690" width="17.7265625" style="33" bestFit="1" customWidth="1"/>
    <col min="7691" max="7936" width="9.1796875" style="33"/>
    <col min="7937" max="7937" width="18.26953125" style="33" customWidth="1"/>
    <col min="7938" max="7938" width="27.1796875" style="33" customWidth="1"/>
    <col min="7939" max="7939" width="21.26953125" style="33" bestFit="1" customWidth="1"/>
    <col min="7940" max="7940" width="20.81640625" style="33" customWidth="1"/>
    <col min="7941" max="7941" width="25.36328125" style="33" customWidth="1"/>
    <col min="7942" max="7942" width="21.26953125" style="33" customWidth="1"/>
    <col min="7943" max="7943" width="21.36328125" style="33" customWidth="1"/>
    <col min="7944" max="7944" width="23.36328125" style="33" customWidth="1"/>
    <col min="7945" max="7945" width="20.7265625" style="33" customWidth="1"/>
    <col min="7946" max="7946" width="17.7265625" style="33" bestFit="1" customWidth="1"/>
    <col min="7947" max="8192" width="9.1796875" style="33"/>
    <col min="8193" max="8193" width="18.26953125" style="33" customWidth="1"/>
    <col min="8194" max="8194" width="27.1796875" style="33" customWidth="1"/>
    <col min="8195" max="8195" width="21.26953125" style="33" bestFit="1" customWidth="1"/>
    <col min="8196" max="8196" width="20.81640625" style="33" customWidth="1"/>
    <col min="8197" max="8197" width="25.36328125" style="33" customWidth="1"/>
    <col min="8198" max="8198" width="21.26953125" style="33" customWidth="1"/>
    <col min="8199" max="8199" width="21.36328125" style="33" customWidth="1"/>
    <col min="8200" max="8200" width="23.36328125" style="33" customWidth="1"/>
    <col min="8201" max="8201" width="20.7265625" style="33" customWidth="1"/>
    <col min="8202" max="8202" width="17.7265625" style="33" bestFit="1" customWidth="1"/>
    <col min="8203" max="8448" width="9.1796875" style="33"/>
    <col min="8449" max="8449" width="18.26953125" style="33" customWidth="1"/>
    <col min="8450" max="8450" width="27.1796875" style="33" customWidth="1"/>
    <col min="8451" max="8451" width="21.26953125" style="33" bestFit="1" customWidth="1"/>
    <col min="8452" max="8452" width="20.81640625" style="33" customWidth="1"/>
    <col min="8453" max="8453" width="25.36328125" style="33" customWidth="1"/>
    <col min="8454" max="8454" width="21.26953125" style="33" customWidth="1"/>
    <col min="8455" max="8455" width="21.36328125" style="33" customWidth="1"/>
    <col min="8456" max="8456" width="23.36328125" style="33" customWidth="1"/>
    <col min="8457" max="8457" width="20.7265625" style="33" customWidth="1"/>
    <col min="8458" max="8458" width="17.7265625" style="33" bestFit="1" customWidth="1"/>
    <col min="8459" max="8704" width="9.1796875" style="33"/>
    <col min="8705" max="8705" width="18.26953125" style="33" customWidth="1"/>
    <col min="8706" max="8706" width="27.1796875" style="33" customWidth="1"/>
    <col min="8707" max="8707" width="21.26953125" style="33" bestFit="1" customWidth="1"/>
    <col min="8708" max="8708" width="20.81640625" style="33" customWidth="1"/>
    <col min="8709" max="8709" width="25.36328125" style="33" customWidth="1"/>
    <col min="8710" max="8710" width="21.26953125" style="33" customWidth="1"/>
    <col min="8711" max="8711" width="21.36328125" style="33" customWidth="1"/>
    <col min="8712" max="8712" width="23.36328125" style="33" customWidth="1"/>
    <col min="8713" max="8713" width="20.7265625" style="33" customWidth="1"/>
    <col min="8714" max="8714" width="17.7265625" style="33" bestFit="1" customWidth="1"/>
    <col min="8715" max="8960" width="9.1796875" style="33"/>
    <col min="8961" max="8961" width="18.26953125" style="33" customWidth="1"/>
    <col min="8962" max="8962" width="27.1796875" style="33" customWidth="1"/>
    <col min="8963" max="8963" width="21.26953125" style="33" bestFit="1" customWidth="1"/>
    <col min="8964" max="8964" width="20.81640625" style="33" customWidth="1"/>
    <col min="8965" max="8965" width="25.36328125" style="33" customWidth="1"/>
    <col min="8966" max="8966" width="21.26953125" style="33" customWidth="1"/>
    <col min="8967" max="8967" width="21.36328125" style="33" customWidth="1"/>
    <col min="8968" max="8968" width="23.36328125" style="33" customWidth="1"/>
    <col min="8969" max="8969" width="20.7265625" style="33" customWidth="1"/>
    <col min="8970" max="8970" width="17.7265625" style="33" bestFit="1" customWidth="1"/>
    <col min="8971" max="9216" width="9.1796875" style="33"/>
    <col min="9217" max="9217" width="18.26953125" style="33" customWidth="1"/>
    <col min="9218" max="9218" width="27.1796875" style="33" customWidth="1"/>
    <col min="9219" max="9219" width="21.26953125" style="33" bestFit="1" customWidth="1"/>
    <col min="9220" max="9220" width="20.81640625" style="33" customWidth="1"/>
    <col min="9221" max="9221" width="25.36328125" style="33" customWidth="1"/>
    <col min="9222" max="9222" width="21.26953125" style="33" customWidth="1"/>
    <col min="9223" max="9223" width="21.36328125" style="33" customWidth="1"/>
    <col min="9224" max="9224" width="23.36328125" style="33" customWidth="1"/>
    <col min="9225" max="9225" width="20.7265625" style="33" customWidth="1"/>
    <col min="9226" max="9226" width="17.7265625" style="33" bestFit="1" customWidth="1"/>
    <col min="9227" max="9472" width="9.1796875" style="33"/>
    <col min="9473" max="9473" width="18.26953125" style="33" customWidth="1"/>
    <col min="9474" max="9474" width="27.1796875" style="33" customWidth="1"/>
    <col min="9475" max="9475" width="21.26953125" style="33" bestFit="1" customWidth="1"/>
    <col min="9476" max="9476" width="20.81640625" style="33" customWidth="1"/>
    <col min="9477" max="9477" width="25.36328125" style="33" customWidth="1"/>
    <col min="9478" max="9478" width="21.26953125" style="33" customWidth="1"/>
    <col min="9479" max="9479" width="21.36328125" style="33" customWidth="1"/>
    <col min="9480" max="9480" width="23.36328125" style="33" customWidth="1"/>
    <col min="9481" max="9481" width="20.7265625" style="33" customWidth="1"/>
    <col min="9482" max="9482" width="17.7265625" style="33" bestFit="1" customWidth="1"/>
    <col min="9483" max="9728" width="9.1796875" style="33"/>
    <col min="9729" max="9729" width="18.26953125" style="33" customWidth="1"/>
    <col min="9730" max="9730" width="27.1796875" style="33" customWidth="1"/>
    <col min="9731" max="9731" width="21.26953125" style="33" bestFit="1" customWidth="1"/>
    <col min="9732" max="9732" width="20.81640625" style="33" customWidth="1"/>
    <col min="9733" max="9733" width="25.36328125" style="33" customWidth="1"/>
    <col min="9734" max="9734" width="21.26953125" style="33" customWidth="1"/>
    <col min="9735" max="9735" width="21.36328125" style="33" customWidth="1"/>
    <col min="9736" max="9736" width="23.36328125" style="33" customWidth="1"/>
    <col min="9737" max="9737" width="20.7265625" style="33" customWidth="1"/>
    <col min="9738" max="9738" width="17.7265625" style="33" bestFit="1" customWidth="1"/>
    <col min="9739" max="9984" width="9.1796875" style="33"/>
    <col min="9985" max="9985" width="18.26953125" style="33" customWidth="1"/>
    <col min="9986" max="9986" width="27.1796875" style="33" customWidth="1"/>
    <col min="9987" max="9987" width="21.26953125" style="33" bestFit="1" customWidth="1"/>
    <col min="9988" max="9988" width="20.81640625" style="33" customWidth="1"/>
    <col min="9989" max="9989" width="25.36328125" style="33" customWidth="1"/>
    <col min="9990" max="9990" width="21.26953125" style="33" customWidth="1"/>
    <col min="9991" max="9991" width="21.36328125" style="33" customWidth="1"/>
    <col min="9992" max="9992" width="23.36328125" style="33" customWidth="1"/>
    <col min="9993" max="9993" width="20.7265625" style="33" customWidth="1"/>
    <col min="9994" max="9994" width="17.7265625" style="33" bestFit="1" customWidth="1"/>
    <col min="9995" max="10240" width="9.1796875" style="33"/>
    <col min="10241" max="10241" width="18.26953125" style="33" customWidth="1"/>
    <col min="10242" max="10242" width="27.1796875" style="33" customWidth="1"/>
    <col min="10243" max="10243" width="21.26953125" style="33" bestFit="1" customWidth="1"/>
    <col min="10244" max="10244" width="20.81640625" style="33" customWidth="1"/>
    <col min="10245" max="10245" width="25.36328125" style="33" customWidth="1"/>
    <col min="10246" max="10246" width="21.26953125" style="33" customWidth="1"/>
    <col min="10247" max="10247" width="21.36328125" style="33" customWidth="1"/>
    <col min="10248" max="10248" width="23.36328125" style="33" customWidth="1"/>
    <col min="10249" max="10249" width="20.7265625" style="33" customWidth="1"/>
    <col min="10250" max="10250" width="17.7265625" style="33" bestFit="1" customWidth="1"/>
    <col min="10251" max="10496" width="9.1796875" style="33"/>
    <col min="10497" max="10497" width="18.26953125" style="33" customWidth="1"/>
    <col min="10498" max="10498" width="27.1796875" style="33" customWidth="1"/>
    <col min="10499" max="10499" width="21.26953125" style="33" bestFit="1" customWidth="1"/>
    <col min="10500" max="10500" width="20.81640625" style="33" customWidth="1"/>
    <col min="10501" max="10501" width="25.36328125" style="33" customWidth="1"/>
    <col min="10502" max="10502" width="21.26953125" style="33" customWidth="1"/>
    <col min="10503" max="10503" width="21.36328125" style="33" customWidth="1"/>
    <col min="10504" max="10504" width="23.36328125" style="33" customWidth="1"/>
    <col min="10505" max="10505" width="20.7265625" style="33" customWidth="1"/>
    <col min="10506" max="10506" width="17.7265625" style="33" bestFit="1" customWidth="1"/>
    <col min="10507" max="10752" width="9.1796875" style="33"/>
    <col min="10753" max="10753" width="18.26953125" style="33" customWidth="1"/>
    <col min="10754" max="10754" width="27.1796875" style="33" customWidth="1"/>
    <col min="10755" max="10755" width="21.26953125" style="33" bestFit="1" customWidth="1"/>
    <col min="10756" max="10756" width="20.81640625" style="33" customWidth="1"/>
    <col min="10757" max="10757" width="25.36328125" style="33" customWidth="1"/>
    <col min="10758" max="10758" width="21.26953125" style="33" customWidth="1"/>
    <col min="10759" max="10759" width="21.36328125" style="33" customWidth="1"/>
    <col min="10760" max="10760" width="23.36328125" style="33" customWidth="1"/>
    <col min="10761" max="10761" width="20.7265625" style="33" customWidth="1"/>
    <col min="10762" max="10762" width="17.7265625" style="33" bestFit="1" customWidth="1"/>
    <col min="10763" max="11008" width="9.1796875" style="33"/>
    <col min="11009" max="11009" width="18.26953125" style="33" customWidth="1"/>
    <col min="11010" max="11010" width="27.1796875" style="33" customWidth="1"/>
    <col min="11011" max="11011" width="21.26953125" style="33" bestFit="1" customWidth="1"/>
    <col min="11012" max="11012" width="20.81640625" style="33" customWidth="1"/>
    <col min="11013" max="11013" width="25.36328125" style="33" customWidth="1"/>
    <col min="11014" max="11014" width="21.26953125" style="33" customWidth="1"/>
    <col min="11015" max="11015" width="21.36328125" style="33" customWidth="1"/>
    <col min="11016" max="11016" width="23.36328125" style="33" customWidth="1"/>
    <col min="11017" max="11017" width="20.7265625" style="33" customWidth="1"/>
    <col min="11018" max="11018" width="17.7265625" style="33" bestFit="1" customWidth="1"/>
    <col min="11019" max="11264" width="9.1796875" style="33"/>
    <col min="11265" max="11265" width="18.26953125" style="33" customWidth="1"/>
    <col min="11266" max="11266" width="27.1796875" style="33" customWidth="1"/>
    <col min="11267" max="11267" width="21.26953125" style="33" bestFit="1" customWidth="1"/>
    <col min="11268" max="11268" width="20.81640625" style="33" customWidth="1"/>
    <col min="11269" max="11269" width="25.36328125" style="33" customWidth="1"/>
    <col min="11270" max="11270" width="21.26953125" style="33" customWidth="1"/>
    <col min="11271" max="11271" width="21.36328125" style="33" customWidth="1"/>
    <col min="11272" max="11272" width="23.36328125" style="33" customWidth="1"/>
    <col min="11273" max="11273" width="20.7265625" style="33" customWidth="1"/>
    <col min="11274" max="11274" width="17.7265625" style="33" bestFit="1" customWidth="1"/>
    <col min="11275" max="11520" width="9.1796875" style="33"/>
    <col min="11521" max="11521" width="18.26953125" style="33" customWidth="1"/>
    <col min="11522" max="11522" width="27.1796875" style="33" customWidth="1"/>
    <col min="11523" max="11523" width="21.26953125" style="33" bestFit="1" customWidth="1"/>
    <col min="11524" max="11524" width="20.81640625" style="33" customWidth="1"/>
    <col min="11525" max="11525" width="25.36328125" style="33" customWidth="1"/>
    <col min="11526" max="11526" width="21.26953125" style="33" customWidth="1"/>
    <col min="11527" max="11527" width="21.36328125" style="33" customWidth="1"/>
    <col min="11528" max="11528" width="23.36328125" style="33" customWidth="1"/>
    <col min="11529" max="11529" width="20.7265625" style="33" customWidth="1"/>
    <col min="11530" max="11530" width="17.7265625" style="33" bestFit="1" customWidth="1"/>
    <col min="11531" max="11776" width="9.1796875" style="33"/>
    <col min="11777" max="11777" width="18.26953125" style="33" customWidth="1"/>
    <col min="11778" max="11778" width="27.1796875" style="33" customWidth="1"/>
    <col min="11779" max="11779" width="21.26953125" style="33" bestFit="1" customWidth="1"/>
    <col min="11780" max="11780" width="20.81640625" style="33" customWidth="1"/>
    <col min="11781" max="11781" width="25.36328125" style="33" customWidth="1"/>
    <col min="11782" max="11782" width="21.26953125" style="33" customWidth="1"/>
    <col min="11783" max="11783" width="21.36328125" style="33" customWidth="1"/>
    <col min="11784" max="11784" width="23.36328125" style="33" customWidth="1"/>
    <col min="11785" max="11785" width="20.7265625" style="33" customWidth="1"/>
    <col min="11786" max="11786" width="17.7265625" style="33" bestFit="1" customWidth="1"/>
    <col min="11787" max="12032" width="9.1796875" style="33"/>
    <col min="12033" max="12033" width="18.26953125" style="33" customWidth="1"/>
    <col min="12034" max="12034" width="27.1796875" style="33" customWidth="1"/>
    <col min="12035" max="12035" width="21.26953125" style="33" bestFit="1" customWidth="1"/>
    <col min="12036" max="12036" width="20.81640625" style="33" customWidth="1"/>
    <col min="12037" max="12037" width="25.36328125" style="33" customWidth="1"/>
    <col min="12038" max="12038" width="21.26953125" style="33" customWidth="1"/>
    <col min="12039" max="12039" width="21.36328125" style="33" customWidth="1"/>
    <col min="12040" max="12040" width="23.36328125" style="33" customWidth="1"/>
    <col min="12041" max="12041" width="20.7265625" style="33" customWidth="1"/>
    <col min="12042" max="12042" width="17.7265625" style="33" bestFit="1" customWidth="1"/>
    <col min="12043" max="12288" width="9.1796875" style="33"/>
    <col min="12289" max="12289" width="18.26953125" style="33" customWidth="1"/>
    <col min="12290" max="12290" width="27.1796875" style="33" customWidth="1"/>
    <col min="12291" max="12291" width="21.26953125" style="33" bestFit="1" customWidth="1"/>
    <col min="12292" max="12292" width="20.81640625" style="33" customWidth="1"/>
    <col min="12293" max="12293" width="25.36328125" style="33" customWidth="1"/>
    <col min="12294" max="12294" width="21.26953125" style="33" customWidth="1"/>
    <col min="12295" max="12295" width="21.36328125" style="33" customWidth="1"/>
    <col min="12296" max="12296" width="23.36328125" style="33" customWidth="1"/>
    <col min="12297" max="12297" width="20.7265625" style="33" customWidth="1"/>
    <col min="12298" max="12298" width="17.7265625" style="33" bestFit="1" customWidth="1"/>
    <col min="12299" max="12544" width="9.1796875" style="33"/>
    <col min="12545" max="12545" width="18.26953125" style="33" customWidth="1"/>
    <col min="12546" max="12546" width="27.1796875" style="33" customWidth="1"/>
    <col min="12547" max="12547" width="21.26953125" style="33" bestFit="1" customWidth="1"/>
    <col min="12548" max="12548" width="20.81640625" style="33" customWidth="1"/>
    <col min="12549" max="12549" width="25.36328125" style="33" customWidth="1"/>
    <col min="12550" max="12550" width="21.26953125" style="33" customWidth="1"/>
    <col min="12551" max="12551" width="21.36328125" style="33" customWidth="1"/>
    <col min="12552" max="12552" width="23.36328125" style="33" customWidth="1"/>
    <col min="12553" max="12553" width="20.7265625" style="33" customWidth="1"/>
    <col min="12554" max="12554" width="17.7265625" style="33" bestFit="1" customWidth="1"/>
    <col min="12555" max="12800" width="9.1796875" style="33"/>
    <col min="12801" max="12801" width="18.26953125" style="33" customWidth="1"/>
    <col min="12802" max="12802" width="27.1796875" style="33" customWidth="1"/>
    <col min="12803" max="12803" width="21.26953125" style="33" bestFit="1" customWidth="1"/>
    <col min="12804" max="12804" width="20.81640625" style="33" customWidth="1"/>
    <col min="12805" max="12805" width="25.36328125" style="33" customWidth="1"/>
    <col min="12806" max="12806" width="21.26953125" style="33" customWidth="1"/>
    <col min="12807" max="12807" width="21.36328125" style="33" customWidth="1"/>
    <col min="12808" max="12808" width="23.36328125" style="33" customWidth="1"/>
    <col min="12809" max="12809" width="20.7265625" style="33" customWidth="1"/>
    <col min="12810" max="12810" width="17.7265625" style="33" bestFit="1" customWidth="1"/>
    <col min="12811" max="13056" width="9.1796875" style="33"/>
    <col min="13057" max="13057" width="18.26953125" style="33" customWidth="1"/>
    <col min="13058" max="13058" width="27.1796875" style="33" customWidth="1"/>
    <col min="13059" max="13059" width="21.26953125" style="33" bestFit="1" customWidth="1"/>
    <col min="13060" max="13060" width="20.81640625" style="33" customWidth="1"/>
    <col min="13061" max="13061" width="25.36328125" style="33" customWidth="1"/>
    <col min="13062" max="13062" width="21.26953125" style="33" customWidth="1"/>
    <col min="13063" max="13063" width="21.36328125" style="33" customWidth="1"/>
    <col min="13064" max="13064" width="23.36328125" style="33" customWidth="1"/>
    <col min="13065" max="13065" width="20.7265625" style="33" customWidth="1"/>
    <col min="13066" max="13066" width="17.7265625" style="33" bestFit="1" customWidth="1"/>
    <col min="13067" max="13312" width="9.1796875" style="33"/>
    <col min="13313" max="13313" width="18.26953125" style="33" customWidth="1"/>
    <col min="13314" max="13314" width="27.1796875" style="33" customWidth="1"/>
    <col min="13315" max="13315" width="21.26953125" style="33" bestFit="1" customWidth="1"/>
    <col min="13316" max="13316" width="20.81640625" style="33" customWidth="1"/>
    <col min="13317" max="13317" width="25.36328125" style="33" customWidth="1"/>
    <col min="13318" max="13318" width="21.26953125" style="33" customWidth="1"/>
    <col min="13319" max="13319" width="21.36328125" style="33" customWidth="1"/>
    <col min="13320" max="13320" width="23.36328125" style="33" customWidth="1"/>
    <col min="13321" max="13321" width="20.7265625" style="33" customWidth="1"/>
    <col min="13322" max="13322" width="17.7265625" style="33" bestFit="1" customWidth="1"/>
    <col min="13323" max="13568" width="9.1796875" style="33"/>
    <col min="13569" max="13569" width="18.26953125" style="33" customWidth="1"/>
    <col min="13570" max="13570" width="27.1796875" style="33" customWidth="1"/>
    <col min="13571" max="13571" width="21.26953125" style="33" bestFit="1" customWidth="1"/>
    <col min="13572" max="13572" width="20.81640625" style="33" customWidth="1"/>
    <col min="13573" max="13573" width="25.36328125" style="33" customWidth="1"/>
    <col min="13574" max="13574" width="21.26953125" style="33" customWidth="1"/>
    <col min="13575" max="13575" width="21.36328125" style="33" customWidth="1"/>
    <col min="13576" max="13576" width="23.36328125" style="33" customWidth="1"/>
    <col min="13577" max="13577" width="20.7265625" style="33" customWidth="1"/>
    <col min="13578" max="13578" width="17.7265625" style="33" bestFit="1" customWidth="1"/>
    <col min="13579" max="13824" width="9.1796875" style="33"/>
    <col min="13825" max="13825" width="18.26953125" style="33" customWidth="1"/>
    <col min="13826" max="13826" width="27.1796875" style="33" customWidth="1"/>
    <col min="13827" max="13827" width="21.26953125" style="33" bestFit="1" customWidth="1"/>
    <col min="13828" max="13828" width="20.81640625" style="33" customWidth="1"/>
    <col min="13829" max="13829" width="25.36328125" style="33" customWidth="1"/>
    <col min="13830" max="13830" width="21.26953125" style="33" customWidth="1"/>
    <col min="13831" max="13831" width="21.36328125" style="33" customWidth="1"/>
    <col min="13832" max="13832" width="23.36328125" style="33" customWidth="1"/>
    <col min="13833" max="13833" width="20.7265625" style="33" customWidth="1"/>
    <col min="13834" max="13834" width="17.7265625" style="33" bestFit="1" customWidth="1"/>
    <col min="13835" max="14080" width="9.1796875" style="33"/>
    <col min="14081" max="14081" width="18.26953125" style="33" customWidth="1"/>
    <col min="14082" max="14082" width="27.1796875" style="33" customWidth="1"/>
    <col min="14083" max="14083" width="21.26953125" style="33" bestFit="1" customWidth="1"/>
    <col min="14084" max="14084" width="20.81640625" style="33" customWidth="1"/>
    <col min="14085" max="14085" width="25.36328125" style="33" customWidth="1"/>
    <col min="14086" max="14086" width="21.26953125" style="33" customWidth="1"/>
    <col min="14087" max="14087" width="21.36328125" style="33" customWidth="1"/>
    <col min="14088" max="14088" width="23.36328125" style="33" customWidth="1"/>
    <col min="14089" max="14089" width="20.7265625" style="33" customWidth="1"/>
    <col min="14090" max="14090" width="17.7265625" style="33" bestFit="1" customWidth="1"/>
    <col min="14091" max="14336" width="9.1796875" style="33"/>
    <col min="14337" max="14337" width="18.26953125" style="33" customWidth="1"/>
    <col min="14338" max="14338" width="27.1796875" style="33" customWidth="1"/>
    <col min="14339" max="14339" width="21.26953125" style="33" bestFit="1" customWidth="1"/>
    <col min="14340" max="14340" width="20.81640625" style="33" customWidth="1"/>
    <col min="14341" max="14341" width="25.36328125" style="33" customWidth="1"/>
    <col min="14342" max="14342" width="21.26953125" style="33" customWidth="1"/>
    <col min="14343" max="14343" width="21.36328125" style="33" customWidth="1"/>
    <col min="14344" max="14344" width="23.36328125" style="33" customWidth="1"/>
    <col min="14345" max="14345" width="20.7265625" style="33" customWidth="1"/>
    <col min="14346" max="14346" width="17.7265625" style="33" bestFit="1" customWidth="1"/>
    <col min="14347" max="14592" width="9.1796875" style="33"/>
    <col min="14593" max="14593" width="18.26953125" style="33" customWidth="1"/>
    <col min="14594" max="14594" width="27.1796875" style="33" customWidth="1"/>
    <col min="14595" max="14595" width="21.26953125" style="33" bestFit="1" customWidth="1"/>
    <col min="14596" max="14596" width="20.81640625" style="33" customWidth="1"/>
    <col min="14597" max="14597" width="25.36328125" style="33" customWidth="1"/>
    <col min="14598" max="14598" width="21.26953125" style="33" customWidth="1"/>
    <col min="14599" max="14599" width="21.36328125" style="33" customWidth="1"/>
    <col min="14600" max="14600" width="23.36328125" style="33" customWidth="1"/>
    <col min="14601" max="14601" width="20.7265625" style="33" customWidth="1"/>
    <col min="14602" max="14602" width="17.7265625" style="33" bestFit="1" customWidth="1"/>
    <col min="14603" max="14848" width="9.1796875" style="33"/>
    <col min="14849" max="14849" width="18.26953125" style="33" customWidth="1"/>
    <col min="14850" max="14850" width="27.1796875" style="33" customWidth="1"/>
    <col min="14851" max="14851" width="21.26953125" style="33" bestFit="1" customWidth="1"/>
    <col min="14852" max="14852" width="20.81640625" style="33" customWidth="1"/>
    <col min="14853" max="14853" width="25.36328125" style="33" customWidth="1"/>
    <col min="14854" max="14854" width="21.26953125" style="33" customWidth="1"/>
    <col min="14855" max="14855" width="21.36328125" style="33" customWidth="1"/>
    <col min="14856" max="14856" width="23.36328125" style="33" customWidth="1"/>
    <col min="14857" max="14857" width="20.7265625" style="33" customWidth="1"/>
    <col min="14858" max="14858" width="17.7265625" style="33" bestFit="1" customWidth="1"/>
    <col min="14859" max="15104" width="9.1796875" style="33"/>
    <col min="15105" max="15105" width="18.26953125" style="33" customWidth="1"/>
    <col min="15106" max="15106" width="27.1796875" style="33" customWidth="1"/>
    <col min="15107" max="15107" width="21.26953125" style="33" bestFit="1" customWidth="1"/>
    <col min="15108" max="15108" width="20.81640625" style="33" customWidth="1"/>
    <col min="15109" max="15109" width="25.36328125" style="33" customWidth="1"/>
    <col min="15110" max="15110" width="21.26953125" style="33" customWidth="1"/>
    <col min="15111" max="15111" width="21.36328125" style="33" customWidth="1"/>
    <col min="15112" max="15112" width="23.36328125" style="33" customWidth="1"/>
    <col min="15113" max="15113" width="20.7265625" style="33" customWidth="1"/>
    <col min="15114" max="15114" width="17.7265625" style="33" bestFit="1" customWidth="1"/>
    <col min="15115" max="15360" width="9.1796875" style="33"/>
    <col min="15361" max="15361" width="18.26953125" style="33" customWidth="1"/>
    <col min="15362" max="15362" width="27.1796875" style="33" customWidth="1"/>
    <col min="15363" max="15363" width="21.26953125" style="33" bestFit="1" customWidth="1"/>
    <col min="15364" max="15364" width="20.81640625" style="33" customWidth="1"/>
    <col min="15365" max="15365" width="25.36328125" style="33" customWidth="1"/>
    <col min="15366" max="15366" width="21.26953125" style="33" customWidth="1"/>
    <col min="15367" max="15367" width="21.36328125" style="33" customWidth="1"/>
    <col min="15368" max="15368" width="23.36328125" style="33" customWidth="1"/>
    <col min="15369" max="15369" width="20.7265625" style="33" customWidth="1"/>
    <col min="15370" max="15370" width="17.7265625" style="33" bestFit="1" customWidth="1"/>
    <col min="15371" max="15616" width="9.1796875" style="33"/>
    <col min="15617" max="15617" width="18.26953125" style="33" customWidth="1"/>
    <col min="15618" max="15618" width="27.1796875" style="33" customWidth="1"/>
    <col min="15619" max="15619" width="21.26953125" style="33" bestFit="1" customWidth="1"/>
    <col min="15620" max="15620" width="20.81640625" style="33" customWidth="1"/>
    <col min="15621" max="15621" width="25.36328125" style="33" customWidth="1"/>
    <col min="15622" max="15622" width="21.26953125" style="33" customWidth="1"/>
    <col min="15623" max="15623" width="21.36328125" style="33" customWidth="1"/>
    <col min="15624" max="15624" width="23.36328125" style="33" customWidth="1"/>
    <col min="15625" max="15625" width="20.7265625" style="33" customWidth="1"/>
    <col min="15626" max="15626" width="17.7265625" style="33" bestFit="1" customWidth="1"/>
    <col min="15627" max="15872" width="9.1796875" style="33"/>
    <col min="15873" max="15873" width="18.26953125" style="33" customWidth="1"/>
    <col min="15874" max="15874" width="27.1796875" style="33" customWidth="1"/>
    <col min="15875" max="15875" width="21.26953125" style="33" bestFit="1" customWidth="1"/>
    <col min="15876" max="15876" width="20.81640625" style="33" customWidth="1"/>
    <col min="15877" max="15877" width="25.36328125" style="33" customWidth="1"/>
    <col min="15878" max="15878" width="21.26953125" style="33" customWidth="1"/>
    <col min="15879" max="15879" width="21.36328125" style="33" customWidth="1"/>
    <col min="15880" max="15880" width="23.36328125" style="33" customWidth="1"/>
    <col min="15881" max="15881" width="20.7265625" style="33" customWidth="1"/>
    <col min="15882" max="15882" width="17.7265625" style="33" bestFit="1" customWidth="1"/>
    <col min="15883" max="16128" width="9.1796875" style="33"/>
    <col min="16129" max="16129" width="18.26953125" style="33" customWidth="1"/>
    <col min="16130" max="16130" width="27.1796875" style="33" customWidth="1"/>
    <col min="16131" max="16131" width="21.26953125" style="33" bestFit="1" customWidth="1"/>
    <col min="16132" max="16132" width="20.81640625" style="33" customWidth="1"/>
    <col min="16133" max="16133" width="25.36328125" style="33" customWidth="1"/>
    <col min="16134" max="16134" width="21.26953125" style="33" customWidth="1"/>
    <col min="16135" max="16135" width="21.36328125" style="33" customWidth="1"/>
    <col min="16136" max="16136" width="23.36328125" style="33" customWidth="1"/>
    <col min="16137" max="16137" width="20.7265625" style="33" customWidth="1"/>
    <col min="16138" max="16138" width="17.7265625" style="33" bestFit="1" customWidth="1"/>
    <col min="16139" max="16384" width="9.1796875" style="33"/>
  </cols>
  <sheetData>
    <row r="2" spans="1:253" x14ac:dyDescent="0.3">
      <c r="A2" s="32" t="s">
        <v>0</v>
      </c>
    </row>
    <row r="3" spans="1:253" ht="15.75" customHeight="1" x14ac:dyDescent="0.3">
      <c r="A3" s="32"/>
    </row>
    <row r="4" spans="1:253" x14ac:dyDescent="0.3">
      <c r="A4" s="35" t="s">
        <v>1</v>
      </c>
      <c r="B4" s="36"/>
      <c r="C4" s="37">
        <v>46203</v>
      </c>
      <c r="D4" s="37">
        <v>45838</v>
      </c>
    </row>
    <row r="5" spans="1:253" x14ac:dyDescent="0.3">
      <c r="A5" s="4">
        <v>1</v>
      </c>
      <c r="B5" s="14" t="s">
        <v>2</v>
      </c>
      <c r="C5" s="31">
        <f>SUM(C6:C9)+C11</f>
        <v>1691583829.8099999</v>
      </c>
      <c r="D5" s="31">
        <f>SUM(D6:D9)+D11</f>
        <v>1553319482.8199999</v>
      </c>
      <c r="E5" s="38"/>
    </row>
    <row r="6" spans="1:253" x14ac:dyDescent="0.3">
      <c r="A6" s="26" t="s">
        <v>3</v>
      </c>
      <c r="B6" s="12" t="s">
        <v>4</v>
      </c>
      <c r="C6" s="39">
        <v>1045893440</v>
      </c>
      <c r="D6" s="28">
        <v>1018062940</v>
      </c>
    </row>
    <row r="7" spans="1:253" x14ac:dyDescent="0.3">
      <c r="A7" s="36" t="s">
        <v>5</v>
      </c>
      <c r="B7" s="8" t="s">
        <v>6</v>
      </c>
      <c r="C7" s="40">
        <v>481843904.05000001</v>
      </c>
      <c r="D7" s="40">
        <v>490437293.81999999</v>
      </c>
      <c r="E7" s="41"/>
    </row>
    <row r="8" spans="1:253" x14ac:dyDescent="0.3">
      <c r="A8" s="26" t="s">
        <v>7</v>
      </c>
      <c r="B8" s="12" t="s">
        <v>8</v>
      </c>
      <c r="C8" s="19">
        <v>0</v>
      </c>
      <c r="D8" s="19">
        <v>0</v>
      </c>
    </row>
    <row r="9" spans="1:253" x14ac:dyDescent="0.3">
      <c r="A9" s="26" t="s">
        <v>9</v>
      </c>
      <c r="B9" s="12" t="s">
        <v>10</v>
      </c>
      <c r="C9" s="42">
        <v>163846485.75999999</v>
      </c>
      <c r="D9" s="42">
        <v>44819249</v>
      </c>
    </row>
    <row r="10" spans="1:253" x14ac:dyDescent="0.3">
      <c r="A10" s="43" t="s">
        <v>11</v>
      </c>
      <c r="B10" s="21"/>
      <c r="C10" s="44"/>
      <c r="D10" s="44"/>
    </row>
    <row r="11" spans="1:253" x14ac:dyDescent="0.3">
      <c r="A11" s="26" t="s">
        <v>12</v>
      </c>
      <c r="B11" s="45" t="s">
        <v>13</v>
      </c>
      <c r="C11" s="28"/>
      <c r="D11" s="124">
        <v>0</v>
      </c>
    </row>
    <row r="12" spans="1:253" ht="11" customHeight="1" x14ac:dyDescent="0.3">
      <c r="A12" s="27"/>
      <c r="B12" s="46"/>
      <c r="C12" s="47"/>
      <c r="D12" s="48"/>
    </row>
    <row r="13" spans="1:253" x14ac:dyDescent="0.3">
      <c r="A13" s="32" t="s">
        <v>14</v>
      </c>
      <c r="E13" s="32"/>
      <c r="I13" s="49"/>
      <c r="M13" s="32"/>
      <c r="Q13" s="32"/>
      <c r="U13" s="32"/>
      <c r="Y13" s="32"/>
      <c r="AC13" s="32"/>
      <c r="AG13" s="32"/>
      <c r="AK13" s="32"/>
      <c r="AO13" s="32"/>
      <c r="AS13" s="32"/>
      <c r="AW13" s="32"/>
      <c r="BA13" s="32"/>
      <c r="BE13" s="32"/>
      <c r="BI13" s="32"/>
      <c r="BM13" s="32"/>
      <c r="BQ13" s="32"/>
      <c r="BU13" s="32"/>
      <c r="BY13" s="32"/>
      <c r="CC13" s="32"/>
      <c r="CG13" s="32"/>
      <c r="CK13" s="32"/>
      <c r="CO13" s="32"/>
      <c r="CS13" s="32"/>
      <c r="CW13" s="32"/>
      <c r="DA13" s="32"/>
      <c r="DE13" s="32"/>
      <c r="DI13" s="32"/>
      <c r="DM13" s="32"/>
      <c r="DQ13" s="32"/>
      <c r="DU13" s="32"/>
      <c r="DY13" s="32"/>
      <c r="EC13" s="32"/>
      <c r="EG13" s="32"/>
      <c r="EK13" s="32"/>
      <c r="EO13" s="32"/>
      <c r="ES13" s="32"/>
      <c r="EW13" s="32"/>
      <c r="FA13" s="32"/>
      <c r="FE13" s="32"/>
      <c r="FI13" s="32"/>
      <c r="FM13" s="32"/>
      <c r="FQ13" s="32"/>
      <c r="FU13" s="32"/>
      <c r="FY13" s="32"/>
      <c r="GC13" s="32"/>
      <c r="GG13" s="32"/>
      <c r="GK13" s="32"/>
      <c r="GO13" s="32"/>
      <c r="GS13" s="32"/>
      <c r="GW13" s="32"/>
      <c r="HA13" s="32"/>
      <c r="HE13" s="32"/>
      <c r="HI13" s="32"/>
      <c r="HM13" s="32"/>
      <c r="HQ13" s="32"/>
      <c r="HU13" s="32"/>
      <c r="HY13" s="32"/>
      <c r="IC13" s="32"/>
      <c r="IG13" s="32"/>
      <c r="IK13" s="32"/>
      <c r="IO13" s="32"/>
      <c r="IS13" s="32"/>
    </row>
    <row r="14" spans="1:253" ht="12.65" customHeight="1" x14ac:dyDescent="0.3">
      <c r="A14" s="32"/>
      <c r="E14" s="32"/>
      <c r="I14" s="32"/>
      <c r="M14" s="32"/>
      <c r="Q14" s="32"/>
      <c r="U14" s="32"/>
      <c r="Y14" s="32"/>
      <c r="AC14" s="32"/>
      <c r="AG14" s="32"/>
      <c r="AK14" s="32"/>
      <c r="AO14" s="32"/>
      <c r="AS14" s="32"/>
      <c r="AW14" s="32"/>
      <c r="BA14" s="32"/>
      <c r="BE14" s="32"/>
      <c r="BI14" s="32"/>
      <c r="BM14" s="32"/>
      <c r="BQ14" s="32"/>
      <c r="BU14" s="32"/>
      <c r="BY14" s="32"/>
      <c r="CC14" s="32"/>
      <c r="CG14" s="32"/>
      <c r="CK14" s="32"/>
      <c r="CO14" s="32"/>
      <c r="CS14" s="32"/>
      <c r="CW14" s="32"/>
      <c r="DA14" s="32"/>
      <c r="DE14" s="32"/>
      <c r="DI14" s="32"/>
      <c r="DM14" s="32"/>
      <c r="DQ14" s="32"/>
      <c r="DU14" s="32"/>
      <c r="DY14" s="32"/>
      <c r="EC14" s="32"/>
      <c r="EG14" s="32"/>
      <c r="EK14" s="32"/>
      <c r="EO14" s="32"/>
      <c r="ES14" s="32"/>
      <c r="EW14" s="32"/>
      <c r="FA14" s="32"/>
      <c r="FE14" s="32"/>
      <c r="FI14" s="32"/>
      <c r="FM14" s="32"/>
      <c r="FQ14" s="32"/>
      <c r="FU14" s="32"/>
      <c r="FY14" s="32"/>
      <c r="GC14" s="32"/>
      <c r="GG14" s="32"/>
      <c r="GK14" s="32"/>
      <c r="GO14" s="32"/>
      <c r="GS14" s="32"/>
      <c r="GW14" s="32"/>
      <c r="HA14" s="32"/>
      <c r="HE14" s="32"/>
      <c r="HI14" s="32"/>
      <c r="HM14" s="32"/>
      <c r="HQ14" s="32"/>
      <c r="HU14" s="32"/>
      <c r="HY14" s="32"/>
      <c r="IC14" s="32"/>
      <c r="IG14" s="32"/>
      <c r="IK14" s="32"/>
      <c r="IO14" s="32"/>
      <c r="IS14" s="32"/>
    </row>
    <row r="15" spans="1:253" x14ac:dyDescent="0.3">
      <c r="A15" s="23" t="s">
        <v>15</v>
      </c>
      <c r="B15" s="50"/>
      <c r="C15" s="37">
        <v>46203</v>
      </c>
      <c r="D15" s="37">
        <v>45838</v>
      </c>
    </row>
    <row r="16" spans="1:253" ht="18.75" customHeight="1" x14ac:dyDescent="0.3">
      <c r="A16" s="26">
        <v>1</v>
      </c>
      <c r="B16" s="14" t="s">
        <v>16</v>
      </c>
      <c r="C16" s="31">
        <f>SUM(C17:C26)</f>
        <v>1085993058.8399999</v>
      </c>
      <c r="D16" s="31">
        <f>SUM(D17:D26)</f>
        <v>800762358.65100002</v>
      </c>
      <c r="E16" s="38"/>
    </row>
    <row r="17" spans="1:6" x14ac:dyDescent="0.3">
      <c r="A17" s="26" t="s">
        <v>3</v>
      </c>
      <c r="B17" s="12" t="s">
        <v>17</v>
      </c>
      <c r="C17" s="28">
        <v>0</v>
      </c>
      <c r="D17" s="28">
        <v>0</v>
      </c>
    </row>
    <row r="18" spans="1:6" ht="26" x14ac:dyDescent="0.3">
      <c r="A18" s="11" t="s">
        <v>5</v>
      </c>
      <c r="B18" s="12" t="s">
        <v>18</v>
      </c>
      <c r="C18" s="28">
        <v>0</v>
      </c>
      <c r="D18" s="51">
        <v>0</v>
      </c>
    </row>
    <row r="19" spans="1:6" x14ac:dyDescent="0.3">
      <c r="A19" s="26" t="s">
        <v>7</v>
      </c>
      <c r="B19" s="12" t="s">
        <v>19</v>
      </c>
      <c r="C19" s="28">
        <v>69619147</v>
      </c>
      <c r="D19" s="28">
        <v>52727142.020000003</v>
      </c>
    </row>
    <row r="20" spans="1:6" x14ac:dyDescent="0.3">
      <c r="A20" s="26" t="s">
        <v>9</v>
      </c>
      <c r="B20" s="12" t="s">
        <v>20</v>
      </c>
      <c r="C20" s="28">
        <v>0</v>
      </c>
      <c r="D20" s="28">
        <v>0</v>
      </c>
    </row>
    <row r="21" spans="1:6" ht="26" x14ac:dyDescent="0.3">
      <c r="A21" s="26" t="s">
        <v>12</v>
      </c>
      <c r="B21" s="12" t="s">
        <v>21</v>
      </c>
      <c r="C21" s="28">
        <v>9011731.0299999993</v>
      </c>
      <c r="D21" s="52">
        <v>15596422.07</v>
      </c>
    </row>
    <row r="22" spans="1:6" x14ac:dyDescent="0.3">
      <c r="A22" s="36" t="s">
        <v>185</v>
      </c>
      <c r="B22" s="8" t="s">
        <v>22</v>
      </c>
      <c r="C22" s="28">
        <v>221435257.20000002</v>
      </c>
      <c r="D22" s="40">
        <v>151626138.72100005</v>
      </c>
    </row>
    <row r="23" spans="1:6" ht="26" x14ac:dyDescent="0.3">
      <c r="A23" s="26" t="s">
        <v>23</v>
      </c>
      <c r="B23" s="8" t="s">
        <v>24</v>
      </c>
      <c r="C23" s="28">
        <v>0</v>
      </c>
      <c r="D23" s="40">
        <v>34392780.689999998</v>
      </c>
    </row>
    <row r="24" spans="1:6" x14ac:dyDescent="0.3">
      <c r="A24" s="26" t="s">
        <v>25</v>
      </c>
      <c r="B24" s="12" t="s">
        <v>26</v>
      </c>
      <c r="C24" s="28">
        <v>0</v>
      </c>
      <c r="D24" s="28">
        <v>0</v>
      </c>
    </row>
    <row r="25" spans="1:6" x14ac:dyDescent="0.3">
      <c r="A25" s="26" t="s">
        <v>188</v>
      </c>
      <c r="B25" s="12" t="s">
        <v>27</v>
      </c>
      <c r="C25" s="28">
        <v>670000000</v>
      </c>
      <c r="D25" s="28">
        <v>490000000</v>
      </c>
      <c r="E25" s="38"/>
    </row>
    <row r="26" spans="1:6" x14ac:dyDescent="0.3">
      <c r="A26" s="26" t="s">
        <v>28</v>
      </c>
      <c r="B26" s="12" t="s">
        <v>29</v>
      </c>
      <c r="C26" s="28">
        <v>115926923.61</v>
      </c>
      <c r="D26" s="28">
        <v>56419875.149999999</v>
      </c>
    </row>
    <row r="27" spans="1:6" ht="19.5" customHeight="1" x14ac:dyDescent="0.3">
      <c r="A27" s="53"/>
      <c r="B27" s="46"/>
      <c r="C27" s="46"/>
      <c r="D27" s="54"/>
    </row>
    <row r="28" spans="1:6" s="56" customFormat="1" ht="28.5" customHeight="1" x14ac:dyDescent="0.35">
      <c r="A28" s="55" t="s">
        <v>30</v>
      </c>
      <c r="D28" s="57"/>
    </row>
    <row r="29" spans="1:6" s="59" customFormat="1" ht="15" customHeight="1" x14ac:dyDescent="0.3">
      <c r="A29" s="132" t="s">
        <v>15</v>
      </c>
      <c r="B29" s="132" t="s">
        <v>31</v>
      </c>
      <c r="C29" s="133" t="s">
        <v>32</v>
      </c>
      <c r="D29" s="58">
        <v>46203</v>
      </c>
      <c r="E29" s="133" t="s">
        <v>33</v>
      </c>
      <c r="F29" s="58">
        <v>45838</v>
      </c>
    </row>
    <row r="30" spans="1:6" s="59" customFormat="1" x14ac:dyDescent="0.3">
      <c r="A30" s="132"/>
      <c r="B30" s="132"/>
      <c r="C30" s="134"/>
      <c r="D30" s="60" t="s">
        <v>34</v>
      </c>
      <c r="E30" s="134"/>
      <c r="F30" s="61" t="s">
        <v>35</v>
      </c>
    </row>
    <row r="31" spans="1:6" s="59" customFormat="1" x14ac:dyDescent="0.3">
      <c r="A31" s="132"/>
      <c r="B31" s="132"/>
      <c r="C31" s="135"/>
      <c r="D31" s="62" t="s">
        <v>36</v>
      </c>
      <c r="E31" s="135"/>
      <c r="F31" s="61" t="s">
        <v>36</v>
      </c>
    </row>
    <row r="32" spans="1:6" s="59" customFormat="1" x14ac:dyDescent="0.3">
      <c r="A32" s="63">
        <v>1</v>
      </c>
      <c r="B32" s="64" t="s">
        <v>37</v>
      </c>
      <c r="C32" s="65">
        <v>3615923513.71</v>
      </c>
      <c r="D32" s="65">
        <v>0</v>
      </c>
      <c r="E32" s="66">
        <v>4210837852.4499998</v>
      </c>
      <c r="F32" s="65">
        <v>0</v>
      </c>
    </row>
    <row r="33" spans="1:7" s="59" customFormat="1" x14ac:dyDescent="0.3">
      <c r="A33" s="67">
        <v>2</v>
      </c>
      <c r="B33" s="68" t="s">
        <v>38</v>
      </c>
      <c r="C33" s="69">
        <v>2916387072.1300001</v>
      </c>
      <c r="D33" s="69">
        <v>583277414.426</v>
      </c>
      <c r="E33" s="1">
        <v>2463284835.5900002</v>
      </c>
      <c r="F33" s="1">
        <v>492656967.11800003</v>
      </c>
    </row>
    <row r="34" spans="1:7" s="59" customFormat="1" x14ac:dyDescent="0.3">
      <c r="A34" s="63">
        <v>3</v>
      </c>
      <c r="B34" s="64" t="s">
        <v>39</v>
      </c>
      <c r="C34" s="65">
        <v>1960839638.3300002</v>
      </c>
      <c r="D34" s="65">
        <v>980419819.16500008</v>
      </c>
      <c r="E34" s="2">
        <v>1848033753.2000003</v>
      </c>
      <c r="F34" s="2">
        <v>924016876.60000002</v>
      </c>
    </row>
    <row r="35" spans="1:7" s="59" customFormat="1" ht="16.5" customHeight="1" x14ac:dyDescent="0.3">
      <c r="A35" s="70">
        <v>4</v>
      </c>
      <c r="B35" s="64" t="s">
        <v>40</v>
      </c>
      <c r="C35" s="71">
        <f>14535708805.08+1270051988.3</f>
        <v>15805760793.379999</v>
      </c>
      <c r="D35" s="71">
        <f>14535708805.08+1270051988.3</f>
        <v>15805760793.379999</v>
      </c>
      <c r="E35" s="2">
        <v>14536797769.73</v>
      </c>
      <c r="F35" s="1">
        <v>14536797769.73</v>
      </c>
    </row>
    <row r="36" spans="1:7" s="59" customFormat="1" x14ac:dyDescent="0.3">
      <c r="A36" s="70">
        <v>5</v>
      </c>
      <c r="B36" s="64" t="s">
        <v>41</v>
      </c>
      <c r="C36" s="65">
        <v>385027226.37999994</v>
      </c>
      <c r="D36" s="65">
        <v>577540839.56999993</v>
      </c>
      <c r="E36" s="125">
        <v>0</v>
      </c>
      <c r="F36" s="2">
        <v>0</v>
      </c>
    </row>
    <row r="37" spans="1:7" s="59" customFormat="1" x14ac:dyDescent="0.3">
      <c r="A37" s="70">
        <v>6</v>
      </c>
      <c r="B37" s="64" t="s">
        <v>42</v>
      </c>
      <c r="C37" s="65"/>
      <c r="D37" s="65">
        <v>986302922</v>
      </c>
      <c r="E37" s="2"/>
      <c r="F37" s="2"/>
      <c r="G37" s="72"/>
    </row>
    <row r="38" spans="1:7" s="59" customFormat="1" x14ac:dyDescent="0.3">
      <c r="A38" s="73" t="s">
        <v>43</v>
      </c>
      <c r="B38" s="64"/>
      <c r="C38" s="3">
        <f>SUM(C32:C37)</f>
        <v>24683938243.93</v>
      </c>
      <c r="D38" s="3">
        <f>ROUNDUP(D32+D33+D34+D35+D36+D37,2)</f>
        <v>18933301788.549999</v>
      </c>
      <c r="E38" s="3">
        <f>SUM(E32:E37)</f>
        <v>23058954210.970001</v>
      </c>
      <c r="F38" s="3">
        <f>SUM(F32:F37)</f>
        <v>15953471613.448</v>
      </c>
      <c r="G38" s="74"/>
    </row>
    <row r="39" spans="1:7" ht="11" customHeight="1" x14ac:dyDescent="0.3"/>
    <row r="40" spans="1:7" x14ac:dyDescent="0.3">
      <c r="A40" s="32" t="s">
        <v>44</v>
      </c>
      <c r="D40" s="49"/>
      <c r="E40" s="41"/>
      <c r="F40" s="41"/>
      <c r="G40" s="75"/>
    </row>
    <row r="41" spans="1:7" x14ac:dyDescent="0.3">
      <c r="A41" s="4" t="s">
        <v>15</v>
      </c>
      <c r="B41" s="21"/>
      <c r="C41" s="37">
        <v>46203</v>
      </c>
      <c r="D41" s="37">
        <v>45838</v>
      </c>
      <c r="F41" s="38"/>
      <c r="G41" s="41"/>
    </row>
    <row r="42" spans="1:7" x14ac:dyDescent="0.3">
      <c r="A42" s="4">
        <v>1</v>
      </c>
      <c r="B42" s="14" t="s">
        <v>45</v>
      </c>
      <c r="C42" s="76">
        <f>C5</f>
        <v>1691583829.8099999</v>
      </c>
      <c r="D42" s="76">
        <f>D5</f>
        <v>1553319482.8199999</v>
      </c>
      <c r="F42" s="38"/>
      <c r="G42" s="38"/>
    </row>
    <row r="43" spans="1:7" ht="39" x14ac:dyDescent="0.3">
      <c r="A43" s="11" t="s">
        <v>180</v>
      </c>
      <c r="B43" s="77" t="s">
        <v>46</v>
      </c>
      <c r="C43" s="29">
        <f>2.5%*C42</f>
        <v>42289595.745250002</v>
      </c>
      <c r="D43" s="29">
        <f>2.5%*D42</f>
        <v>38832987.070500001</v>
      </c>
      <c r="G43" s="38"/>
    </row>
    <row r="44" spans="1:7" ht="39" x14ac:dyDescent="0.3">
      <c r="A44" s="26" t="s">
        <v>181</v>
      </c>
      <c r="B44" s="77" t="s">
        <v>47</v>
      </c>
      <c r="C44" s="78"/>
      <c r="D44" s="78"/>
    </row>
    <row r="45" spans="1:7" x14ac:dyDescent="0.3">
      <c r="A45" s="26" t="s">
        <v>48</v>
      </c>
      <c r="B45" s="79" t="s">
        <v>49</v>
      </c>
      <c r="C45" s="78"/>
      <c r="D45" s="78"/>
    </row>
    <row r="46" spans="1:7" x14ac:dyDescent="0.3">
      <c r="A46" s="26" t="s">
        <v>50</v>
      </c>
      <c r="B46" s="79" t="s">
        <v>51</v>
      </c>
      <c r="C46" s="78"/>
      <c r="D46" s="78"/>
    </row>
    <row r="47" spans="1:7" x14ac:dyDescent="0.3">
      <c r="A47" s="26" t="s">
        <v>52</v>
      </c>
      <c r="B47" s="79" t="s">
        <v>53</v>
      </c>
      <c r="C47" s="78"/>
      <c r="D47" s="78"/>
      <c r="E47" s="38"/>
    </row>
    <row r="48" spans="1:7" x14ac:dyDescent="0.3">
      <c r="A48" s="4">
        <v>2</v>
      </c>
      <c r="B48" s="14" t="s">
        <v>54</v>
      </c>
      <c r="C48" s="76">
        <f>C16</f>
        <v>1085993058.8399999</v>
      </c>
      <c r="D48" s="76">
        <f>D16</f>
        <v>800762358.65100002</v>
      </c>
      <c r="F48" s="38"/>
    </row>
    <row r="49" spans="1:11" x14ac:dyDescent="0.3">
      <c r="A49" s="4">
        <v>3</v>
      </c>
      <c r="B49" s="14" t="s">
        <v>55</v>
      </c>
      <c r="C49" s="76">
        <f>C48+C42</f>
        <v>2777576888.6499996</v>
      </c>
      <c r="D49" s="76">
        <f>D48+D42</f>
        <v>2354081841.4709997</v>
      </c>
      <c r="F49" s="38"/>
    </row>
    <row r="50" spans="1:11" x14ac:dyDescent="0.3">
      <c r="A50" s="80"/>
      <c r="B50" s="14" t="s">
        <v>56</v>
      </c>
      <c r="C50" s="81">
        <f>C42/D38*100</f>
        <v>8.9344365219646633</v>
      </c>
      <c r="D50" s="81">
        <f>D42/F38*100</f>
        <v>9.7365609220166682</v>
      </c>
      <c r="F50" s="38"/>
    </row>
    <row r="51" spans="1:11" ht="26" x14ac:dyDescent="0.3">
      <c r="A51" s="80"/>
      <c r="B51" s="77" t="s">
        <v>57</v>
      </c>
      <c r="C51" s="29"/>
      <c r="D51" s="29"/>
    </row>
    <row r="52" spans="1:11" ht="39" x14ac:dyDescent="0.3">
      <c r="A52" s="82"/>
      <c r="B52" s="77" t="s">
        <v>58</v>
      </c>
      <c r="C52" s="29"/>
      <c r="D52" s="29"/>
    </row>
    <row r="53" spans="1:11" x14ac:dyDescent="0.3">
      <c r="A53" s="82"/>
      <c r="B53" s="79" t="s">
        <v>49</v>
      </c>
      <c r="C53" s="78"/>
      <c r="D53" s="78"/>
    </row>
    <row r="54" spans="1:11" x14ac:dyDescent="0.3">
      <c r="A54" s="26" t="s">
        <v>50</v>
      </c>
      <c r="B54" s="79" t="s">
        <v>51</v>
      </c>
      <c r="C54" s="78"/>
      <c r="D54" s="78"/>
    </row>
    <row r="55" spans="1:11" x14ac:dyDescent="0.3">
      <c r="A55" s="26" t="s">
        <v>52</v>
      </c>
      <c r="B55" s="79" t="s">
        <v>53</v>
      </c>
      <c r="C55" s="78"/>
      <c r="D55" s="78"/>
    </row>
    <row r="56" spans="1:11" x14ac:dyDescent="0.3">
      <c r="A56" s="26">
        <v>5</v>
      </c>
      <c r="B56" s="14" t="s">
        <v>59</v>
      </c>
      <c r="C56" s="81">
        <f>C49/D38*100</f>
        <v>14.670324910416586</v>
      </c>
      <c r="D56" s="81">
        <f>D49/F38*100</f>
        <v>14.755922087118789</v>
      </c>
    </row>
    <row r="57" spans="1:11" x14ac:dyDescent="0.3">
      <c r="A57" s="26">
        <v>6</v>
      </c>
      <c r="B57" s="14" t="s">
        <v>60</v>
      </c>
      <c r="C57" s="81">
        <v>6.8529738370495865</v>
      </c>
      <c r="D57" s="81">
        <v>6.7362963151252915</v>
      </c>
    </row>
    <row r="58" spans="1:11" ht="11.5" customHeight="1" x14ac:dyDescent="0.3"/>
    <row r="59" spans="1:11" x14ac:dyDescent="0.3">
      <c r="A59" s="32" t="s">
        <v>61</v>
      </c>
    </row>
    <row r="60" spans="1:11" ht="15" customHeight="1" x14ac:dyDescent="0.3">
      <c r="A60" s="4" t="s">
        <v>62</v>
      </c>
      <c r="B60" s="4" t="s">
        <v>63</v>
      </c>
      <c r="C60" s="136">
        <v>46203</v>
      </c>
      <c r="D60" s="137"/>
      <c r="E60" s="136">
        <v>45838</v>
      </c>
      <c r="F60" s="137"/>
      <c r="I60" s="34"/>
      <c r="J60" s="34"/>
      <c r="K60" s="34"/>
    </row>
    <row r="61" spans="1:11" x14ac:dyDescent="0.3">
      <c r="A61" s="138"/>
      <c r="B61" s="138"/>
      <c r="C61" s="5" t="s">
        <v>64</v>
      </c>
      <c r="D61" s="6" t="s">
        <v>65</v>
      </c>
      <c r="E61" s="5" t="s">
        <v>64</v>
      </c>
      <c r="F61" s="5" t="s">
        <v>65</v>
      </c>
      <c r="I61" s="34"/>
      <c r="J61" s="34"/>
      <c r="K61" s="34"/>
    </row>
    <row r="62" spans="1:11" ht="17.25" customHeight="1" x14ac:dyDescent="0.3">
      <c r="A62" s="7">
        <v>1</v>
      </c>
      <c r="B62" s="8" t="s">
        <v>66</v>
      </c>
      <c r="C62" s="9">
        <v>430769.63</v>
      </c>
      <c r="D62" s="10">
        <v>313240.34999999998</v>
      </c>
      <c r="E62" s="10">
        <v>787127.73</v>
      </c>
      <c r="F62" s="10">
        <v>575383.06999999995</v>
      </c>
      <c r="I62" s="34"/>
      <c r="J62" s="34"/>
      <c r="K62" s="34"/>
    </row>
    <row r="63" spans="1:11" ht="14.25" customHeight="1" x14ac:dyDescent="0.3">
      <c r="A63" s="7">
        <v>2</v>
      </c>
      <c r="B63" s="8" t="s">
        <v>67</v>
      </c>
      <c r="C63" s="9">
        <v>13032377.93</v>
      </c>
      <c r="D63" s="10">
        <v>0</v>
      </c>
      <c r="E63" s="10">
        <v>14300089.309999999</v>
      </c>
      <c r="F63" s="10">
        <v>0</v>
      </c>
      <c r="I63" s="34"/>
      <c r="J63" s="34"/>
      <c r="K63" s="34"/>
    </row>
    <row r="64" spans="1:11" x14ac:dyDescent="0.3">
      <c r="A64" s="7">
        <v>3</v>
      </c>
      <c r="B64" s="8" t="s">
        <v>68</v>
      </c>
      <c r="C64" s="9">
        <v>1752392584.5300002</v>
      </c>
      <c r="D64" s="10">
        <v>10877146.040000001</v>
      </c>
      <c r="E64" s="10">
        <v>39719147.960000001</v>
      </c>
      <c r="F64" s="10">
        <v>0</v>
      </c>
      <c r="I64" s="34"/>
      <c r="J64" s="34"/>
      <c r="K64" s="34"/>
    </row>
    <row r="65" spans="1:11" x14ac:dyDescent="0.3">
      <c r="A65" s="11">
        <v>4</v>
      </c>
      <c r="B65" s="12" t="s">
        <v>69</v>
      </c>
      <c r="C65" s="9">
        <v>38014199.289999999</v>
      </c>
      <c r="D65" s="10">
        <v>0</v>
      </c>
      <c r="E65" s="10">
        <v>1460543122.9700003</v>
      </c>
      <c r="F65" s="10">
        <v>1136163.94</v>
      </c>
      <c r="G65" s="34"/>
      <c r="I65" s="34"/>
      <c r="J65" s="34"/>
      <c r="K65" s="34"/>
    </row>
    <row r="66" spans="1:11" x14ac:dyDescent="0.3">
      <c r="A66" s="11">
        <v>5</v>
      </c>
      <c r="B66" s="12" t="s">
        <v>70</v>
      </c>
      <c r="C66" s="10">
        <v>2569515826.3300004</v>
      </c>
      <c r="D66" s="10">
        <v>18806583.02</v>
      </c>
      <c r="E66" s="10">
        <v>1694571500.2700009</v>
      </c>
      <c r="F66" s="10">
        <v>70038893.469999999</v>
      </c>
      <c r="I66" s="34"/>
      <c r="J66" s="34"/>
      <c r="K66" s="34"/>
    </row>
    <row r="67" spans="1:11" x14ac:dyDescent="0.3">
      <c r="A67" s="7">
        <v>6</v>
      </c>
      <c r="B67" s="8" t="s">
        <v>71</v>
      </c>
      <c r="C67" s="10">
        <v>810563968.60000002</v>
      </c>
      <c r="D67" s="10">
        <v>58503685.710000001</v>
      </c>
      <c r="E67" s="10">
        <v>2465497874.8199997</v>
      </c>
      <c r="F67" s="10">
        <v>7433429.9900000012</v>
      </c>
    </row>
    <row r="68" spans="1:11" x14ac:dyDescent="0.3">
      <c r="A68" s="11">
        <v>7</v>
      </c>
      <c r="B68" s="12" t="s">
        <v>72</v>
      </c>
      <c r="C68" s="10">
        <v>577739677.9799999</v>
      </c>
      <c r="D68" s="10">
        <v>3079967.9</v>
      </c>
      <c r="E68" s="10">
        <v>766986469.42000008</v>
      </c>
      <c r="F68" s="10">
        <v>9848965.7899999991</v>
      </c>
    </row>
    <row r="69" spans="1:11" x14ac:dyDescent="0.3">
      <c r="A69" s="11">
        <v>8</v>
      </c>
      <c r="B69" s="12" t="s">
        <v>73</v>
      </c>
      <c r="C69" s="10">
        <v>1891235191.5200005</v>
      </c>
      <c r="D69" s="10">
        <v>63025644.920000002</v>
      </c>
      <c r="E69" s="10">
        <v>232621451.36000001</v>
      </c>
      <c r="F69" s="10">
        <v>8440339.1899999995</v>
      </c>
    </row>
    <row r="70" spans="1:11" x14ac:dyDescent="0.3">
      <c r="A70" s="11">
        <v>9</v>
      </c>
      <c r="B70" s="12" t="s">
        <v>74</v>
      </c>
      <c r="C70" s="10">
        <v>4721761813.4100008</v>
      </c>
      <c r="D70" s="10">
        <v>75247204.379999995</v>
      </c>
      <c r="E70" s="10">
        <v>4640281604.5400019</v>
      </c>
      <c r="F70" s="10">
        <v>20566003.260000002</v>
      </c>
    </row>
    <row r="71" spans="1:11" ht="15" customHeight="1" x14ac:dyDescent="0.3">
      <c r="A71" s="11">
        <v>10</v>
      </c>
      <c r="B71" s="12" t="s">
        <v>75</v>
      </c>
      <c r="C71" s="10">
        <v>373496847.36000013</v>
      </c>
      <c r="D71" s="10">
        <v>5327481.93</v>
      </c>
      <c r="E71" s="10">
        <v>207152666.22000003</v>
      </c>
      <c r="F71" s="10">
        <v>5768891.7400000002</v>
      </c>
    </row>
    <row r="72" spans="1:11" ht="15" customHeight="1" x14ac:dyDescent="0.3">
      <c r="A72" s="11">
        <v>11</v>
      </c>
      <c r="B72" s="12" t="s">
        <v>76</v>
      </c>
      <c r="C72" s="10">
        <v>435777569.7400009</v>
      </c>
      <c r="D72" s="10">
        <v>9841929.6499999985</v>
      </c>
      <c r="E72" s="10">
        <v>651731620.30999947</v>
      </c>
      <c r="F72" s="10">
        <v>33308815.519999996</v>
      </c>
    </row>
    <row r="73" spans="1:11" x14ac:dyDescent="0.3">
      <c r="A73" s="11">
        <v>12</v>
      </c>
      <c r="B73" s="12" t="s">
        <v>77</v>
      </c>
      <c r="C73" s="10">
        <v>8151227.3299980201</v>
      </c>
      <c r="D73" s="10">
        <v>0</v>
      </c>
      <c r="E73" s="10">
        <v>3669446.4200000004</v>
      </c>
      <c r="F73" s="10">
        <v>0</v>
      </c>
    </row>
    <row r="74" spans="1:11" x14ac:dyDescent="0.3">
      <c r="A74" s="11">
        <v>13</v>
      </c>
      <c r="B74" s="12" t="s">
        <v>78</v>
      </c>
      <c r="C74" s="10">
        <v>273405768.31000006</v>
      </c>
      <c r="D74" s="10">
        <v>0</v>
      </c>
      <c r="E74" s="10">
        <v>211702194.32000002</v>
      </c>
      <c r="F74" s="10">
        <v>0</v>
      </c>
    </row>
    <row r="75" spans="1:11" x14ac:dyDescent="0.3">
      <c r="A75" s="11">
        <v>14</v>
      </c>
      <c r="B75" s="13" t="s">
        <v>79</v>
      </c>
      <c r="C75" s="10">
        <v>788841811.28999972</v>
      </c>
      <c r="D75" s="10">
        <v>784855.29</v>
      </c>
      <c r="E75" s="10">
        <v>898595724.53999996</v>
      </c>
      <c r="F75" s="10">
        <v>0</v>
      </c>
      <c r="G75" s="34"/>
    </row>
    <row r="76" spans="1:11" x14ac:dyDescent="0.3">
      <c r="A76" s="11">
        <v>15</v>
      </c>
      <c r="B76" s="12" t="s">
        <v>80</v>
      </c>
      <c r="C76" s="10">
        <v>0</v>
      </c>
      <c r="D76" s="10">
        <v>0</v>
      </c>
      <c r="E76" s="10">
        <v>0</v>
      </c>
      <c r="F76" s="10">
        <v>0</v>
      </c>
      <c r="G76" s="38"/>
    </row>
    <row r="77" spans="1:11" ht="26" x14ac:dyDescent="0.3">
      <c r="A77" s="11">
        <v>16</v>
      </c>
      <c r="B77" s="12" t="s">
        <v>81</v>
      </c>
      <c r="C77" s="10">
        <v>0</v>
      </c>
      <c r="D77" s="10">
        <v>0</v>
      </c>
      <c r="E77" s="10">
        <v>0</v>
      </c>
      <c r="F77" s="10">
        <v>0</v>
      </c>
    </row>
    <row r="78" spans="1:11" x14ac:dyDescent="0.3">
      <c r="A78" s="11">
        <v>17</v>
      </c>
      <c r="B78" s="12" t="s">
        <v>82</v>
      </c>
      <c r="C78" s="10">
        <v>527029315.54000008</v>
      </c>
      <c r="D78" s="10">
        <v>66955256.460000001</v>
      </c>
      <c r="E78" s="10">
        <v>552581514.84000015</v>
      </c>
      <c r="F78" s="10">
        <v>24304180.530000001</v>
      </c>
    </row>
    <row r="79" spans="1:11" x14ac:dyDescent="0.3">
      <c r="A79" s="11">
        <v>18</v>
      </c>
      <c r="B79" s="12" t="s">
        <v>83</v>
      </c>
      <c r="C79" s="10">
        <v>631607970.31000018</v>
      </c>
      <c r="D79" s="10">
        <v>3175411.48</v>
      </c>
      <c r="E79" s="10">
        <v>725302452.94000018</v>
      </c>
      <c r="F79" s="10">
        <v>11205738.790000001</v>
      </c>
      <c r="G79" s="41"/>
    </row>
    <row r="80" spans="1:11" x14ac:dyDescent="0.3">
      <c r="A80" s="11">
        <v>19</v>
      </c>
      <c r="B80" s="12" t="s">
        <v>84</v>
      </c>
      <c r="C80" s="10">
        <v>0</v>
      </c>
      <c r="D80" s="10">
        <v>0</v>
      </c>
      <c r="E80" s="10">
        <v>0</v>
      </c>
      <c r="F80" s="10">
        <v>0</v>
      </c>
    </row>
    <row r="81" spans="1:8" x14ac:dyDescent="0.3">
      <c r="A81" s="12"/>
      <c r="B81" s="14" t="s">
        <v>85</v>
      </c>
      <c r="C81" s="15">
        <f>SUM(C62:C80)</f>
        <v>15412996919.1</v>
      </c>
      <c r="D81" s="15">
        <f>SUM(D62:D80)</f>
        <v>315938407.13</v>
      </c>
      <c r="E81" s="15">
        <f>SUM(E62:E80)</f>
        <v>14566044007.970003</v>
      </c>
      <c r="F81" s="15">
        <f>SUM(F62:F80)</f>
        <v>192626805.28999996</v>
      </c>
      <c r="G81" s="38"/>
      <c r="H81" s="38"/>
    </row>
    <row r="82" spans="1:8" ht="24" customHeight="1" x14ac:dyDescent="0.3">
      <c r="C82" s="38"/>
      <c r="D82" s="38"/>
      <c r="E82" s="16"/>
      <c r="F82" s="38"/>
    </row>
    <row r="83" spans="1:8" x14ac:dyDescent="0.3">
      <c r="A83" s="32" t="s">
        <v>86</v>
      </c>
      <c r="E83" s="83"/>
      <c r="F83" s="38"/>
      <c r="G83" s="41"/>
    </row>
    <row r="84" spans="1:8" x14ac:dyDescent="0.3">
      <c r="A84" s="4" t="s">
        <v>62</v>
      </c>
      <c r="B84" s="22" t="s">
        <v>87</v>
      </c>
      <c r="C84" s="37">
        <v>46203</v>
      </c>
      <c r="D84" s="37">
        <v>45838</v>
      </c>
    </row>
    <row r="85" spans="1:8" x14ac:dyDescent="0.3">
      <c r="A85" s="4">
        <v>1</v>
      </c>
      <c r="B85" s="14" t="s">
        <v>88</v>
      </c>
      <c r="C85" s="84">
        <f>SUM(C86:C94)</f>
        <v>3509208180.329999</v>
      </c>
      <c r="D85" s="84">
        <f>SUM(D86:D94)</f>
        <v>3140090415.4499993</v>
      </c>
      <c r="E85" s="38"/>
      <c r="F85" s="38"/>
    </row>
    <row r="86" spans="1:8" x14ac:dyDescent="0.3">
      <c r="A86" s="26" t="s">
        <v>180</v>
      </c>
      <c r="B86" s="21" t="s">
        <v>89</v>
      </c>
      <c r="C86" s="17">
        <v>0</v>
      </c>
      <c r="D86" s="17">
        <v>0</v>
      </c>
    </row>
    <row r="87" spans="1:8" x14ac:dyDescent="0.3">
      <c r="A87" s="26" t="s">
        <v>181</v>
      </c>
      <c r="B87" s="12" t="s">
        <v>90</v>
      </c>
      <c r="C87" s="19">
        <v>61250191.030000001</v>
      </c>
      <c r="D87" s="19">
        <v>87438552.75</v>
      </c>
    </row>
    <row r="88" spans="1:8" x14ac:dyDescent="0.3">
      <c r="A88" s="26" t="s">
        <v>182</v>
      </c>
      <c r="B88" s="21" t="s">
        <v>91</v>
      </c>
      <c r="C88" s="17">
        <v>178817003.71000001</v>
      </c>
      <c r="D88" s="18">
        <v>89440868.510000005</v>
      </c>
    </row>
    <row r="89" spans="1:8" x14ac:dyDescent="0.3">
      <c r="A89" s="26" t="s">
        <v>183</v>
      </c>
      <c r="B89" s="21" t="s">
        <v>92</v>
      </c>
      <c r="C89" s="17">
        <v>1282540008.2999997</v>
      </c>
      <c r="D89" s="10">
        <v>1060547795.7099998</v>
      </c>
    </row>
    <row r="90" spans="1:8" x14ac:dyDescent="0.3">
      <c r="A90" s="26" t="s">
        <v>184</v>
      </c>
      <c r="B90" s="12" t="s">
        <v>93</v>
      </c>
      <c r="C90" s="19">
        <v>268975247.50999999</v>
      </c>
      <c r="D90" s="9">
        <v>245973354.42999998</v>
      </c>
    </row>
    <row r="91" spans="1:8" x14ac:dyDescent="0.3">
      <c r="A91" s="26" t="s">
        <v>185</v>
      </c>
      <c r="B91" s="21" t="s">
        <v>94</v>
      </c>
      <c r="C91" s="17">
        <v>0</v>
      </c>
      <c r="D91" s="17">
        <v>0</v>
      </c>
    </row>
    <row r="92" spans="1:8" x14ac:dyDescent="0.3">
      <c r="A92" s="26" t="s">
        <v>186</v>
      </c>
      <c r="B92" s="12" t="s">
        <v>95</v>
      </c>
      <c r="C92" s="19">
        <v>539704.03</v>
      </c>
      <c r="D92" s="19">
        <v>91780541.489999995</v>
      </c>
    </row>
    <row r="93" spans="1:8" x14ac:dyDescent="0.3">
      <c r="A93" s="26" t="s">
        <v>187</v>
      </c>
      <c r="B93" s="12" t="s">
        <v>96</v>
      </c>
      <c r="C93" s="19">
        <v>3937726.48</v>
      </c>
      <c r="D93" s="19">
        <v>4100248.48</v>
      </c>
    </row>
    <row r="94" spans="1:8" x14ac:dyDescent="0.3">
      <c r="A94" s="26" t="s">
        <v>188</v>
      </c>
      <c r="B94" s="12" t="s">
        <v>97</v>
      </c>
      <c r="C94" s="19">
        <v>1713148299.2699995</v>
      </c>
      <c r="D94" s="19">
        <v>1560809054.0799994</v>
      </c>
    </row>
    <row r="95" spans="1:8" ht="15" customHeight="1" x14ac:dyDescent="0.3">
      <c r="A95" s="4">
        <v>2</v>
      </c>
      <c r="B95" s="14" t="s">
        <v>98</v>
      </c>
      <c r="C95" s="31">
        <f>SUM(C96:C104)</f>
        <v>11903788738.769995</v>
      </c>
      <c r="D95" s="31">
        <f>SUM(D96:D104)</f>
        <v>11425953592.520006</v>
      </c>
      <c r="E95" s="38"/>
    </row>
    <row r="96" spans="1:8" x14ac:dyDescent="0.3">
      <c r="A96" s="26" t="s">
        <v>180</v>
      </c>
      <c r="B96" s="21" t="s">
        <v>89</v>
      </c>
      <c r="C96" s="17">
        <v>0</v>
      </c>
      <c r="D96" s="17">
        <v>0</v>
      </c>
    </row>
    <row r="97" spans="1:10" x14ac:dyDescent="0.3">
      <c r="A97" s="26" t="s">
        <v>181</v>
      </c>
      <c r="B97" s="12" t="s">
        <v>90</v>
      </c>
      <c r="C97" s="19">
        <v>7763029.71</v>
      </c>
      <c r="D97" s="19">
        <v>14565807.26</v>
      </c>
    </row>
    <row r="98" spans="1:10" x14ac:dyDescent="0.3">
      <c r="A98" s="26" t="s">
        <v>182</v>
      </c>
      <c r="B98" s="21" t="s">
        <v>91</v>
      </c>
      <c r="C98" s="17">
        <v>236708020.97</v>
      </c>
      <c r="D98" s="17">
        <v>215547885.47</v>
      </c>
    </row>
    <row r="99" spans="1:10" x14ac:dyDescent="0.3">
      <c r="A99" s="26" t="s">
        <v>183</v>
      </c>
      <c r="B99" s="21" t="s">
        <v>92</v>
      </c>
      <c r="C99" s="17">
        <v>1531414483.8600001</v>
      </c>
      <c r="D99" s="17">
        <v>1368134397.78</v>
      </c>
    </row>
    <row r="100" spans="1:10" x14ac:dyDescent="0.3">
      <c r="A100" s="26" t="s">
        <v>184</v>
      </c>
      <c r="B100" s="12" t="s">
        <v>93</v>
      </c>
      <c r="C100" s="19">
        <v>7335596862.8999939</v>
      </c>
      <c r="D100" s="19">
        <v>7828316640.5800056</v>
      </c>
    </row>
    <row r="101" spans="1:10" x14ac:dyDescent="0.3">
      <c r="A101" s="26" t="s">
        <v>185</v>
      </c>
      <c r="B101" s="21" t="s">
        <v>94</v>
      </c>
      <c r="C101" s="17">
        <v>0</v>
      </c>
      <c r="D101" s="17">
        <v>0</v>
      </c>
    </row>
    <row r="102" spans="1:10" x14ac:dyDescent="0.3">
      <c r="A102" s="26" t="s">
        <v>186</v>
      </c>
      <c r="B102" s="21" t="s">
        <v>95</v>
      </c>
      <c r="C102" s="17">
        <v>0</v>
      </c>
      <c r="D102" s="17">
        <v>0</v>
      </c>
      <c r="E102" s="38"/>
    </row>
    <row r="103" spans="1:10" x14ac:dyDescent="0.3">
      <c r="A103" s="26" t="s">
        <v>99</v>
      </c>
      <c r="B103" s="21" t="s">
        <v>97</v>
      </c>
      <c r="C103" s="17">
        <v>9036290.9000000004</v>
      </c>
      <c r="D103" s="17">
        <v>1964644892.8000007</v>
      </c>
      <c r="E103" s="38"/>
    </row>
    <row r="104" spans="1:10" x14ac:dyDescent="0.3">
      <c r="A104" s="26" t="s">
        <v>48</v>
      </c>
      <c r="B104" s="21" t="s">
        <v>96</v>
      </c>
      <c r="C104" s="17">
        <v>2783270050.4300008</v>
      </c>
      <c r="D104" s="17">
        <v>34743968.629999995</v>
      </c>
      <c r="E104" s="38"/>
    </row>
    <row r="105" spans="1:10" x14ac:dyDescent="0.3">
      <c r="A105" s="85"/>
      <c r="B105" s="22" t="s">
        <v>100</v>
      </c>
      <c r="C105" s="86">
        <f>C95+C85</f>
        <v>15412996919.099995</v>
      </c>
      <c r="D105" s="86">
        <f>D95+D85</f>
        <v>14566044007.970005</v>
      </c>
      <c r="E105" s="41"/>
    </row>
    <row r="106" spans="1:10" ht="12" customHeight="1" x14ac:dyDescent="0.3"/>
    <row r="107" spans="1:10" x14ac:dyDescent="0.3">
      <c r="A107" s="32" t="s">
        <v>101</v>
      </c>
    </row>
    <row r="108" spans="1:10" s="87" customFormat="1" x14ac:dyDescent="0.3">
      <c r="A108" s="80"/>
      <c r="B108" s="4" t="s">
        <v>102</v>
      </c>
      <c r="C108" s="4" t="s">
        <v>103</v>
      </c>
      <c r="D108" s="20" t="s">
        <v>104</v>
      </c>
      <c r="E108" s="4" t="s">
        <v>105</v>
      </c>
      <c r="F108" s="4" t="s">
        <v>106</v>
      </c>
      <c r="G108" s="4" t="s">
        <v>107</v>
      </c>
      <c r="H108" s="4" t="s">
        <v>108</v>
      </c>
      <c r="I108" s="4" t="s">
        <v>100</v>
      </c>
    </row>
    <row r="109" spans="1:10" x14ac:dyDescent="0.3">
      <c r="A109" s="21" t="s">
        <v>109</v>
      </c>
      <c r="B109" s="88">
        <v>3787433952.54</v>
      </c>
      <c r="C109" s="17">
        <v>0</v>
      </c>
      <c r="D109" s="17">
        <v>0</v>
      </c>
      <c r="E109" s="17">
        <v>1559277277.46</v>
      </c>
      <c r="F109" s="17">
        <v>0</v>
      </c>
      <c r="G109" s="17">
        <v>0</v>
      </c>
      <c r="H109" s="17">
        <v>301000000</v>
      </c>
      <c r="I109" s="78">
        <f>SUM(B109:H109)</f>
        <v>5647711230</v>
      </c>
      <c r="J109" s="38"/>
    </row>
    <row r="110" spans="1:10" x14ac:dyDescent="0.3">
      <c r="A110" s="21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1481649000</v>
      </c>
      <c r="I110" s="78">
        <f t="shared" ref="I110:I114" si="0">SUM(B110:H110)</f>
        <v>1481649000</v>
      </c>
    </row>
    <row r="111" spans="1:10" ht="26" x14ac:dyDescent="0.3">
      <c r="A111" s="21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50464272.899999999</v>
      </c>
      <c r="I111" s="78">
        <f t="shared" si="0"/>
        <v>50464272.899999999</v>
      </c>
      <c r="J111" s="38"/>
    </row>
    <row r="112" spans="1:10" ht="26" x14ac:dyDescent="0.3">
      <c r="A112" s="21" t="s">
        <v>112</v>
      </c>
      <c r="B112" s="17">
        <v>0</v>
      </c>
      <c r="C112" s="88">
        <v>0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78">
        <f t="shared" si="0"/>
        <v>0</v>
      </c>
    </row>
    <row r="113" spans="1:10" ht="26" x14ac:dyDescent="0.3">
      <c r="A113" s="21" t="s">
        <v>113</v>
      </c>
      <c r="B113" s="17">
        <v>0</v>
      </c>
      <c r="C113" s="17">
        <v>684160472.32000005</v>
      </c>
      <c r="D113" s="17">
        <v>868744968.72000003</v>
      </c>
      <c r="E113" s="17">
        <v>614219118.64999986</v>
      </c>
      <c r="F113" s="17">
        <v>0</v>
      </c>
      <c r="G113" s="17">
        <v>1276270962.849999</v>
      </c>
      <c r="H113" s="17">
        <v>11969601396.560001</v>
      </c>
      <c r="I113" s="78">
        <f t="shared" si="0"/>
        <v>15412996919.1</v>
      </c>
      <c r="J113" s="38"/>
    </row>
    <row r="114" spans="1:10" x14ac:dyDescent="0.3">
      <c r="A114" s="21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917375416.22999656</v>
      </c>
      <c r="H114" s="17">
        <v>85730308.789999962</v>
      </c>
      <c r="I114" s="78">
        <f t="shared" si="0"/>
        <v>1003105725.0199965</v>
      </c>
      <c r="J114" s="38"/>
    </row>
    <row r="115" spans="1:10" x14ac:dyDescent="0.3">
      <c r="A115" s="22" t="s">
        <v>115</v>
      </c>
      <c r="B115" s="76">
        <f>SUM(B109:B114)</f>
        <v>3787433952.54</v>
      </c>
      <c r="C115" s="76">
        <f t="shared" ref="C115:F115" si="1">SUM(C109:C114)</f>
        <v>684160472.32000005</v>
      </c>
      <c r="D115" s="76">
        <f t="shared" si="1"/>
        <v>868744968.72000003</v>
      </c>
      <c r="E115" s="76">
        <f t="shared" si="1"/>
        <v>2173496396.1099997</v>
      </c>
      <c r="F115" s="89">
        <f t="shared" si="1"/>
        <v>0</v>
      </c>
      <c r="G115" s="76">
        <f>SUM(G109:G114)</f>
        <v>2193646379.0799956</v>
      </c>
      <c r="H115" s="76">
        <f>SUM(H109:H114)</f>
        <v>13888444978.25</v>
      </c>
      <c r="I115" s="76">
        <f>SUM(I109:I114)</f>
        <v>23595927147.019997</v>
      </c>
      <c r="J115" s="38"/>
    </row>
    <row r="116" spans="1:10" ht="26" x14ac:dyDescent="0.3">
      <c r="A116" s="21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78"/>
      <c r="J116" s="38"/>
    </row>
    <row r="117" spans="1:10" x14ac:dyDescent="0.3">
      <c r="A117" s="21" t="s">
        <v>117</v>
      </c>
      <c r="B117" s="17">
        <v>1164523811.5640006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78">
        <v>1164523811.5640006</v>
      </c>
    </row>
    <row r="118" spans="1:10" x14ac:dyDescent="0.3">
      <c r="A118" s="21" t="s">
        <v>118</v>
      </c>
      <c r="B118" s="17">
        <v>6398142444.4351006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78">
        <v>6398142444.4351006</v>
      </c>
      <c r="J118" s="38"/>
    </row>
    <row r="119" spans="1:10" x14ac:dyDescent="0.3">
      <c r="A119" s="21" t="s">
        <v>119</v>
      </c>
      <c r="B119" s="17">
        <v>0</v>
      </c>
      <c r="C119" s="17">
        <v>2212031602.5499997</v>
      </c>
      <c r="D119" s="17">
        <v>788657618.99999988</v>
      </c>
      <c r="E119" s="17">
        <v>1538640931.0400002</v>
      </c>
      <c r="F119" s="17">
        <v>0</v>
      </c>
      <c r="G119" s="17">
        <v>2065735435.0500002</v>
      </c>
      <c r="H119" s="17">
        <v>4662962597.1900005</v>
      </c>
      <c r="I119" s="78">
        <v>11268028184.830002</v>
      </c>
      <c r="J119" s="38"/>
    </row>
    <row r="120" spans="1:10" ht="39" x14ac:dyDescent="0.3">
      <c r="A120" s="21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950000000</v>
      </c>
      <c r="I120" s="78">
        <v>950000000</v>
      </c>
      <c r="J120" s="38"/>
    </row>
    <row r="121" spans="1:10" x14ac:dyDescent="0.3">
      <c r="A121" s="21" t="s">
        <v>121</v>
      </c>
      <c r="B121" s="17">
        <v>0</v>
      </c>
      <c r="C121" s="90">
        <v>0</v>
      </c>
      <c r="D121" s="90">
        <v>221435257.20000002</v>
      </c>
      <c r="E121" s="90">
        <v>182040891.38999999</v>
      </c>
      <c r="F121" s="90">
        <v>0</v>
      </c>
      <c r="G121" s="91">
        <v>752124111.60660005</v>
      </c>
      <c r="H121" s="90">
        <v>2659632445.9899998</v>
      </c>
      <c r="I121" s="78">
        <v>3815232706.1865997</v>
      </c>
      <c r="J121" s="38"/>
    </row>
    <row r="122" spans="1:10" x14ac:dyDescent="0.3">
      <c r="A122" s="22" t="s">
        <v>115</v>
      </c>
      <c r="B122" s="78"/>
      <c r="C122" s="81">
        <f t="shared" ref="C122:H122" si="2">SUM(C116:C121)</f>
        <v>2212031602.5499997</v>
      </c>
      <c r="D122" s="81">
        <f t="shared" si="2"/>
        <v>1010092876.1999999</v>
      </c>
      <c r="E122" s="81">
        <f t="shared" si="2"/>
        <v>1720681822.4300003</v>
      </c>
      <c r="F122" s="81">
        <f t="shared" si="2"/>
        <v>0</v>
      </c>
      <c r="G122" s="81">
        <f>SUM(G116:G121)</f>
        <v>2817859546.6566</v>
      </c>
      <c r="H122" s="81">
        <f t="shared" si="2"/>
        <v>8272595043.1800003</v>
      </c>
      <c r="I122" s="81">
        <f>SUM(I116:I121)</f>
        <v>23595927147.015701</v>
      </c>
      <c r="J122" s="38"/>
    </row>
    <row r="123" spans="1:10" x14ac:dyDescent="0.3">
      <c r="A123" s="22" t="s">
        <v>122</v>
      </c>
      <c r="B123" s="78"/>
      <c r="C123" s="92">
        <f>C115/C122</f>
        <v>0.30929055061026672</v>
      </c>
      <c r="D123" s="92">
        <f t="shared" ref="D123:I123" si="3">D115/D122</f>
        <v>0.86006444475506549</v>
      </c>
      <c r="E123" s="92">
        <f t="shared" si="3"/>
        <v>1.2631599682040695</v>
      </c>
      <c r="F123" s="92" t="e">
        <f>F115/F122</f>
        <v>#DIV/0!</v>
      </c>
      <c r="G123" s="93">
        <f t="shared" si="3"/>
        <v>0.77847967322671019</v>
      </c>
      <c r="H123" s="92">
        <f t="shared" si="3"/>
        <v>1.6788498537348031</v>
      </c>
      <c r="I123" s="92">
        <f t="shared" si="3"/>
        <v>1.0000000000001821</v>
      </c>
      <c r="J123" s="38"/>
    </row>
    <row r="124" spans="1:10" ht="26" x14ac:dyDescent="0.3">
      <c r="A124" s="22" t="s">
        <v>123</v>
      </c>
      <c r="B124" s="94"/>
      <c r="C124" s="100">
        <f t="shared" ref="C124:I124" si="4">C115-C122</f>
        <v>-1527871130.2299995</v>
      </c>
      <c r="D124" s="100">
        <f t="shared" si="4"/>
        <v>-141347907.4799999</v>
      </c>
      <c r="E124" s="92">
        <f t="shared" si="4"/>
        <v>452814573.67999935</v>
      </c>
      <c r="F124" s="92">
        <f t="shared" si="4"/>
        <v>0</v>
      </c>
      <c r="G124" s="100">
        <f t="shared" si="4"/>
        <v>-624213167.57660437</v>
      </c>
      <c r="H124" s="92">
        <f t="shared" si="4"/>
        <v>5615849935.0699997</v>
      </c>
      <c r="I124" s="93">
        <f t="shared" si="4"/>
        <v>4.29534912109375E-3</v>
      </c>
    </row>
    <row r="125" spans="1:10" ht="26" x14ac:dyDescent="0.3">
      <c r="A125" s="14" t="s">
        <v>124</v>
      </c>
      <c r="B125" s="94"/>
      <c r="C125" s="100">
        <f>C124+D124</f>
        <v>-1669219037.7099996</v>
      </c>
      <c r="D125" s="100">
        <f t="shared" ref="D125:I125" si="5">C125+D124</f>
        <v>-1810566945.1899996</v>
      </c>
      <c r="E125" s="100">
        <f t="shared" si="5"/>
        <v>-1357752371.5100002</v>
      </c>
      <c r="F125" s="100">
        <f>E125+F124</f>
        <v>-1357752371.5100002</v>
      </c>
      <c r="G125" s="100">
        <f t="shared" si="5"/>
        <v>-1981965539.0866046</v>
      </c>
      <c r="H125" s="92">
        <f t="shared" si="5"/>
        <v>3633884395.9833951</v>
      </c>
      <c r="I125" s="130">
        <f t="shared" si="5"/>
        <v>3633884395.9876904</v>
      </c>
    </row>
    <row r="126" spans="1:10" ht="14.5" customHeight="1" x14ac:dyDescent="0.3"/>
    <row r="127" spans="1:10" ht="17.5" customHeight="1" x14ac:dyDescent="0.3">
      <c r="A127" s="95" t="s">
        <v>125</v>
      </c>
      <c r="B127" s="95"/>
      <c r="C127" s="95"/>
      <c r="D127" s="96"/>
      <c r="E127" s="95"/>
    </row>
    <row r="128" spans="1:10" x14ac:dyDescent="0.3">
      <c r="A128" s="85"/>
      <c r="B128" s="23" t="s">
        <v>102</v>
      </c>
      <c r="C128" s="23" t="s">
        <v>103</v>
      </c>
      <c r="D128" s="24" t="s">
        <v>104</v>
      </c>
      <c r="E128" s="23" t="s">
        <v>105</v>
      </c>
      <c r="F128" s="23" t="s">
        <v>106</v>
      </c>
      <c r="G128" s="23" t="s">
        <v>107</v>
      </c>
      <c r="H128" s="23" t="s">
        <v>108</v>
      </c>
      <c r="I128" s="23" t="s">
        <v>100</v>
      </c>
    </row>
    <row r="129" spans="1:10" x14ac:dyDescent="0.3">
      <c r="A129" s="21" t="s">
        <v>109</v>
      </c>
      <c r="B129" s="17">
        <v>3409081705.2600002</v>
      </c>
      <c r="C129" s="17">
        <v>0</v>
      </c>
      <c r="D129" s="51">
        <v>0</v>
      </c>
      <c r="E129" s="17">
        <v>1816188026.4300001</v>
      </c>
      <c r="F129" s="97">
        <v>0</v>
      </c>
      <c r="G129" s="97">
        <v>0</v>
      </c>
      <c r="H129" s="97">
        <v>210000000</v>
      </c>
      <c r="I129" s="78">
        <v>5435269731.6900005</v>
      </c>
    </row>
    <row r="130" spans="1:10" x14ac:dyDescent="0.3">
      <c r="A130" s="21" t="s">
        <v>110</v>
      </c>
      <c r="B130" s="90">
        <v>0</v>
      </c>
      <c r="C130" s="90">
        <v>0</v>
      </c>
      <c r="D130" s="51">
        <v>0</v>
      </c>
      <c r="E130" s="90">
        <v>0</v>
      </c>
      <c r="F130" s="98">
        <v>0</v>
      </c>
      <c r="G130" s="90">
        <v>0</v>
      </c>
      <c r="H130" s="91">
        <v>1499334000</v>
      </c>
      <c r="I130" s="78">
        <v>1499334000</v>
      </c>
    </row>
    <row r="131" spans="1:10" ht="26" x14ac:dyDescent="0.3">
      <c r="A131" s="21" t="s">
        <v>111</v>
      </c>
      <c r="B131" s="17">
        <v>0</v>
      </c>
      <c r="C131" s="17">
        <v>0</v>
      </c>
      <c r="D131" s="51">
        <v>0</v>
      </c>
      <c r="E131" s="17">
        <v>0</v>
      </c>
      <c r="F131" s="98">
        <v>0</v>
      </c>
      <c r="G131" s="17">
        <v>0</v>
      </c>
      <c r="H131" s="17">
        <v>45464281</v>
      </c>
      <c r="I131" s="78">
        <v>45464281</v>
      </c>
    </row>
    <row r="132" spans="1:10" ht="26" x14ac:dyDescent="0.3">
      <c r="A132" s="21" t="s">
        <v>112</v>
      </c>
      <c r="B132" s="17">
        <v>0</v>
      </c>
      <c r="C132" s="17">
        <v>0</v>
      </c>
      <c r="D132" s="51">
        <v>0</v>
      </c>
      <c r="E132" s="17">
        <v>0</v>
      </c>
      <c r="F132" s="98">
        <v>0</v>
      </c>
      <c r="G132" s="97">
        <v>0</v>
      </c>
      <c r="H132" s="97">
        <v>0</v>
      </c>
      <c r="I132" s="78">
        <v>0</v>
      </c>
    </row>
    <row r="133" spans="1:10" ht="27.75" customHeight="1" x14ac:dyDescent="0.3">
      <c r="A133" s="21" t="s">
        <v>113</v>
      </c>
      <c r="B133" s="17">
        <v>0</v>
      </c>
      <c r="C133" s="17">
        <v>400595201.94999999</v>
      </c>
      <c r="D133" s="17">
        <v>792859596.13</v>
      </c>
      <c r="E133" s="17">
        <v>952020353.01999986</v>
      </c>
      <c r="F133" s="98">
        <v>0</v>
      </c>
      <c r="G133" s="17">
        <v>1614547749.4800003</v>
      </c>
      <c r="H133" s="17">
        <v>10806021107.390003</v>
      </c>
      <c r="I133" s="78">
        <v>14566044007.969999</v>
      </c>
      <c r="J133" s="38"/>
    </row>
    <row r="134" spans="1:10" x14ac:dyDescent="0.3">
      <c r="A134" s="21" t="s">
        <v>114</v>
      </c>
      <c r="B134" s="17">
        <v>0</v>
      </c>
      <c r="C134" s="17">
        <v>0</v>
      </c>
      <c r="D134" s="17">
        <v>0</v>
      </c>
      <c r="E134" s="17">
        <v>0</v>
      </c>
      <c r="F134" s="98">
        <v>0</v>
      </c>
      <c r="G134" s="17">
        <v>516843727.31000006</v>
      </c>
      <c r="H134" s="17">
        <v>97181156.660000026</v>
      </c>
      <c r="I134" s="78">
        <v>614024883.97000003</v>
      </c>
    </row>
    <row r="135" spans="1:10" x14ac:dyDescent="0.3">
      <c r="A135" s="22" t="s">
        <v>115</v>
      </c>
      <c r="B135" s="76">
        <f>SUM(B129:B134)</f>
        <v>3409081705.2600002</v>
      </c>
      <c r="C135" s="76">
        <f t="shared" ref="C135:I135" si="6">SUM(C129:C134)</f>
        <v>400595201.94999999</v>
      </c>
      <c r="D135" s="76">
        <f t="shared" si="6"/>
        <v>792859596.13</v>
      </c>
      <c r="E135" s="76">
        <f t="shared" si="6"/>
        <v>2768208379.4499998</v>
      </c>
      <c r="F135" s="98">
        <v>0</v>
      </c>
      <c r="G135" s="76">
        <f t="shared" si="6"/>
        <v>2131391476.7900004</v>
      </c>
      <c r="H135" s="76">
        <f t="shared" si="6"/>
        <v>12658000545.050003</v>
      </c>
      <c r="I135" s="76">
        <f t="shared" si="6"/>
        <v>22160136904.630001</v>
      </c>
      <c r="J135" s="38"/>
    </row>
    <row r="136" spans="1:10" ht="26" x14ac:dyDescent="0.3">
      <c r="A136" s="21" t="s">
        <v>116</v>
      </c>
      <c r="B136" s="17">
        <v>0</v>
      </c>
      <c r="C136" s="17">
        <v>0</v>
      </c>
      <c r="D136" s="17">
        <v>0</v>
      </c>
      <c r="E136" s="17">
        <v>0</v>
      </c>
      <c r="F136" s="98">
        <v>0</v>
      </c>
      <c r="G136" s="17">
        <v>0</v>
      </c>
      <c r="H136" s="17">
        <v>0</v>
      </c>
      <c r="I136" s="17">
        <v>0</v>
      </c>
      <c r="J136" s="38"/>
    </row>
    <row r="137" spans="1:10" x14ac:dyDescent="0.3">
      <c r="A137" s="21" t="s">
        <v>117</v>
      </c>
      <c r="B137" s="17">
        <v>1004990286.3039999</v>
      </c>
      <c r="C137" s="17">
        <v>0</v>
      </c>
      <c r="D137" s="17">
        <v>0</v>
      </c>
      <c r="E137" s="17">
        <v>0</v>
      </c>
      <c r="F137" s="98">
        <v>0</v>
      </c>
      <c r="G137" s="17">
        <v>0</v>
      </c>
      <c r="H137" s="17">
        <v>0</v>
      </c>
      <c r="I137" s="17">
        <v>1004990286.3039999</v>
      </c>
    </row>
    <row r="138" spans="1:10" x14ac:dyDescent="0.3">
      <c r="A138" s="21" t="s">
        <v>118</v>
      </c>
      <c r="B138" s="17">
        <v>5122071110.2120419</v>
      </c>
      <c r="C138" s="17">
        <v>0</v>
      </c>
      <c r="D138" s="17">
        <v>0</v>
      </c>
      <c r="E138" s="17">
        <v>0</v>
      </c>
      <c r="F138" s="98">
        <v>0</v>
      </c>
      <c r="G138" s="17">
        <v>0</v>
      </c>
      <c r="H138" s="17">
        <v>0</v>
      </c>
      <c r="I138" s="17">
        <v>5122071110.2120419</v>
      </c>
    </row>
    <row r="139" spans="1:10" x14ac:dyDescent="0.3">
      <c r="A139" s="21" t="s">
        <v>119</v>
      </c>
      <c r="B139" s="99">
        <v>0</v>
      </c>
      <c r="C139" s="17">
        <v>2792185034.8599997</v>
      </c>
      <c r="D139" s="17">
        <v>1062168087.4400001</v>
      </c>
      <c r="E139" s="17">
        <v>1219825251.4199998</v>
      </c>
      <c r="F139" s="98">
        <v>0</v>
      </c>
      <c r="G139" s="17">
        <v>1997639072.5499997</v>
      </c>
      <c r="H139" s="17">
        <v>4956688951.6899996</v>
      </c>
      <c r="I139" s="17">
        <v>12028506397.959999</v>
      </c>
      <c r="J139" s="38"/>
    </row>
    <row r="140" spans="1:10" ht="39" x14ac:dyDescent="0.3">
      <c r="A140" s="21" t="s">
        <v>120</v>
      </c>
      <c r="B140" s="17">
        <v>0</v>
      </c>
      <c r="C140" s="90">
        <v>0</v>
      </c>
      <c r="D140" s="90">
        <v>0</v>
      </c>
      <c r="E140" s="90">
        <v>0</v>
      </c>
      <c r="F140" s="98">
        <v>0</v>
      </c>
      <c r="G140" s="90">
        <v>0</v>
      </c>
      <c r="H140" s="90">
        <v>700000000</v>
      </c>
      <c r="I140" s="17">
        <v>700000000</v>
      </c>
    </row>
    <row r="141" spans="1:10" x14ac:dyDescent="0.3">
      <c r="A141" s="21" t="s">
        <v>126</v>
      </c>
      <c r="B141" s="17">
        <v>0</v>
      </c>
      <c r="C141" s="90">
        <v>0</v>
      </c>
      <c r="D141" s="90">
        <v>151626138.72</v>
      </c>
      <c r="E141" s="91">
        <v>119914945.20199999</v>
      </c>
      <c r="F141" s="98">
        <v>0</v>
      </c>
      <c r="G141" s="90">
        <v>0</v>
      </c>
      <c r="H141" s="90">
        <v>3033028026.2179928</v>
      </c>
      <c r="I141" s="17">
        <v>3304569110.1399927</v>
      </c>
    </row>
    <row r="142" spans="1:10" x14ac:dyDescent="0.3">
      <c r="A142" s="22" t="s">
        <v>115</v>
      </c>
      <c r="B142" s="78"/>
      <c r="C142" s="76">
        <f t="shared" ref="C142:H142" si="7">SUM(C136:C141)</f>
        <v>2792185034.8599997</v>
      </c>
      <c r="D142" s="76">
        <f t="shared" si="7"/>
        <v>1213794226.1600001</v>
      </c>
      <c r="E142" s="76">
        <f t="shared" si="7"/>
        <v>1339740196.6219997</v>
      </c>
      <c r="F142" s="98">
        <v>0</v>
      </c>
      <c r="G142" s="76">
        <f t="shared" si="7"/>
        <v>1997639072.5499997</v>
      </c>
      <c r="H142" s="76">
        <f t="shared" si="7"/>
        <v>8689716977.9079933</v>
      </c>
      <c r="I142" s="76">
        <f>SUM(I136:I141)</f>
        <v>22160136904.616032</v>
      </c>
      <c r="J142" s="38"/>
    </row>
    <row r="143" spans="1:10" x14ac:dyDescent="0.3">
      <c r="A143" s="22" t="s">
        <v>127</v>
      </c>
      <c r="B143" s="90"/>
      <c r="C143" s="92">
        <f t="shared" ref="C143:I143" si="8">C135/C142</f>
        <v>0.14347014862862978</v>
      </c>
      <c r="D143" s="92">
        <f t="shared" si="8"/>
        <v>0.65320758580168659</v>
      </c>
      <c r="E143" s="92">
        <f t="shared" si="8"/>
        <v>2.0662277555228377</v>
      </c>
      <c r="F143" s="92" t="e">
        <f>F135/F142</f>
        <v>#DIV/0!</v>
      </c>
      <c r="G143" s="92">
        <f t="shared" si="8"/>
        <v>1.0669552403524352</v>
      </c>
      <c r="H143" s="92">
        <f t="shared" si="8"/>
        <v>1.4566643053197981</v>
      </c>
      <c r="I143" s="92">
        <f t="shared" si="8"/>
        <v>1.0000000000006304</v>
      </c>
      <c r="J143" s="38"/>
    </row>
    <row r="144" spans="1:10" ht="26" x14ac:dyDescent="0.3">
      <c r="A144" s="22" t="s">
        <v>128</v>
      </c>
      <c r="B144" s="90"/>
      <c r="C144" s="100">
        <f t="shared" ref="C144:H144" si="9">C135-C142</f>
        <v>-2391589832.9099998</v>
      </c>
      <c r="D144" s="100">
        <f t="shared" si="9"/>
        <v>-420934630.03000009</v>
      </c>
      <c r="E144" s="92">
        <f t="shared" si="9"/>
        <v>1428468182.8280001</v>
      </c>
      <c r="F144" s="90">
        <f t="shared" si="9"/>
        <v>0</v>
      </c>
      <c r="G144" s="92">
        <f t="shared" si="9"/>
        <v>133752404.24000072</v>
      </c>
      <c r="H144" s="92">
        <f t="shared" si="9"/>
        <v>3968283567.1420097</v>
      </c>
      <c r="I144" s="92">
        <f>I135-I142</f>
        <v>1.396942138671875E-2</v>
      </c>
    </row>
    <row r="145" spans="1:9" ht="26" x14ac:dyDescent="0.3">
      <c r="A145" s="14" t="s">
        <v>129</v>
      </c>
      <c r="B145" s="90"/>
      <c r="C145" s="100">
        <f>C144+D144</f>
        <v>-2812524462.9400001</v>
      </c>
      <c r="D145" s="100">
        <f t="shared" ref="D145:I145" si="10">C145+D144</f>
        <v>-3233459092.9700003</v>
      </c>
      <c r="E145" s="100">
        <f t="shared" si="10"/>
        <v>-1804990910.1420002</v>
      </c>
      <c r="F145" s="100">
        <f>E145+F144</f>
        <v>-1804990910.1420002</v>
      </c>
      <c r="G145" s="100">
        <f t="shared" si="10"/>
        <v>-1671238505.9019995</v>
      </c>
      <c r="H145" s="101">
        <f t="shared" si="10"/>
        <v>2297045061.2400103</v>
      </c>
      <c r="I145" s="101">
        <f t="shared" si="10"/>
        <v>2297045061.2539797</v>
      </c>
    </row>
    <row r="146" spans="1:9" ht="15" customHeight="1" x14ac:dyDescent="0.3"/>
    <row r="147" spans="1:9" x14ac:dyDescent="0.3">
      <c r="A147" s="95" t="s">
        <v>130</v>
      </c>
      <c r="B147" s="95"/>
      <c r="C147" s="95"/>
      <c r="D147" s="96"/>
    </row>
    <row r="148" spans="1:9" x14ac:dyDescent="0.3">
      <c r="A148" s="21"/>
      <c r="B148" s="21"/>
      <c r="C148" s="37">
        <v>46203</v>
      </c>
      <c r="D148" s="25">
        <v>45838</v>
      </c>
    </row>
    <row r="149" spans="1:9" ht="31.25" customHeight="1" x14ac:dyDescent="0.3">
      <c r="A149" s="26">
        <v>1</v>
      </c>
      <c r="B149" s="22" t="s">
        <v>131</v>
      </c>
      <c r="C149" s="81">
        <f>C150+C151+C152</f>
        <v>329435270.65999997</v>
      </c>
      <c r="D149" s="81">
        <f>D150+D151+D152</f>
        <v>193002909.67000002</v>
      </c>
      <c r="E149" s="38"/>
    </row>
    <row r="150" spans="1:9" x14ac:dyDescent="0.3">
      <c r="A150" s="26" t="s">
        <v>180</v>
      </c>
      <c r="B150" s="102" t="s">
        <v>132</v>
      </c>
      <c r="C150" s="51">
        <v>132450108.77999999</v>
      </c>
      <c r="D150" s="51">
        <v>75710244.659999996</v>
      </c>
    </row>
    <row r="151" spans="1:9" x14ac:dyDescent="0.3">
      <c r="A151" s="26" t="s">
        <v>181</v>
      </c>
      <c r="B151" s="102" t="s">
        <v>133</v>
      </c>
      <c r="C151" s="51">
        <v>76465505.780000001</v>
      </c>
      <c r="D151" s="51">
        <v>32815801.590000004</v>
      </c>
    </row>
    <row r="152" spans="1:9" x14ac:dyDescent="0.3">
      <c r="A152" s="26" t="s">
        <v>182</v>
      </c>
      <c r="B152" s="102" t="s">
        <v>134</v>
      </c>
      <c r="C152" s="51">
        <v>120519656.09999999</v>
      </c>
      <c r="D152" s="51">
        <v>84476863.420000002</v>
      </c>
      <c r="E152" s="41"/>
    </row>
    <row r="153" spans="1:9" x14ac:dyDescent="0.3">
      <c r="A153" s="26">
        <v>2</v>
      </c>
      <c r="B153" s="22" t="s">
        <v>135</v>
      </c>
      <c r="C153" s="81">
        <f>C154+C155+C156</f>
        <v>171196486.639</v>
      </c>
      <c r="D153" s="81">
        <f>D154+D155+D156</f>
        <v>103307424.98200002</v>
      </c>
      <c r="E153" s="38"/>
    </row>
    <row r="154" spans="1:9" x14ac:dyDescent="0.3">
      <c r="A154" s="26" t="s">
        <v>180</v>
      </c>
      <c r="B154" s="102" t="s">
        <v>132</v>
      </c>
      <c r="C154" s="51">
        <v>25913574.214000005</v>
      </c>
      <c r="D154" s="51">
        <v>14638577.622000001</v>
      </c>
    </row>
    <row r="155" spans="1:9" x14ac:dyDescent="0.3">
      <c r="A155" s="26" t="s">
        <v>136</v>
      </c>
      <c r="B155" s="102" t="s">
        <v>133</v>
      </c>
      <c r="C155" s="51">
        <v>37108940.035000004</v>
      </c>
      <c r="D155" s="51">
        <v>14533653.980000002</v>
      </c>
    </row>
    <row r="156" spans="1:9" x14ac:dyDescent="0.3">
      <c r="A156" s="26" t="s">
        <v>182</v>
      </c>
      <c r="B156" s="102" t="s">
        <v>134</v>
      </c>
      <c r="C156" s="51">
        <v>108173972.39</v>
      </c>
      <c r="D156" s="51">
        <v>74135193.38000001</v>
      </c>
      <c r="E156" s="41"/>
    </row>
    <row r="157" spans="1:9" x14ac:dyDescent="0.3">
      <c r="A157" s="26">
        <v>3</v>
      </c>
      <c r="B157" s="22" t="s">
        <v>137</v>
      </c>
      <c r="C157" s="81">
        <f>C158+C159+C160</f>
        <v>17475547.129999999</v>
      </c>
      <c r="D157" s="81">
        <f>D158+D159+D160</f>
        <v>16607520.219999999</v>
      </c>
      <c r="E157" s="41"/>
    </row>
    <row r="158" spans="1:9" x14ac:dyDescent="0.3">
      <c r="A158" s="26" t="s">
        <v>180</v>
      </c>
      <c r="B158" s="102" t="s">
        <v>132</v>
      </c>
      <c r="C158" s="51">
        <v>2882237.71</v>
      </c>
      <c r="D158" s="51">
        <v>2517356.5500000003</v>
      </c>
      <c r="E158" s="34"/>
      <c r="F158" s="41"/>
    </row>
    <row r="159" spans="1:9" x14ac:dyDescent="0.3">
      <c r="A159" s="26" t="s">
        <v>181</v>
      </c>
      <c r="B159" s="102" t="s">
        <v>133</v>
      </c>
      <c r="C159" s="51">
        <v>2247625.71</v>
      </c>
      <c r="D159" s="51">
        <v>3748493.63</v>
      </c>
      <c r="E159" s="34"/>
    </row>
    <row r="160" spans="1:9" x14ac:dyDescent="0.3">
      <c r="A160" s="26" t="s">
        <v>182</v>
      </c>
      <c r="B160" s="102" t="s">
        <v>134</v>
      </c>
      <c r="C160" s="51">
        <v>12345683.709999999</v>
      </c>
      <c r="D160" s="51">
        <v>10341670.039999999</v>
      </c>
      <c r="F160" s="41"/>
    </row>
    <row r="161" spans="1:6" x14ac:dyDescent="0.3">
      <c r="A161" s="26">
        <v>4</v>
      </c>
      <c r="B161" s="22" t="s">
        <v>138</v>
      </c>
      <c r="C161" s="103">
        <f>C162+C163+C164</f>
        <v>143645474.60099998</v>
      </c>
      <c r="D161" s="103">
        <f>D162+D163+D164</f>
        <v>75605321.017999992</v>
      </c>
      <c r="E161" s="41"/>
    </row>
    <row r="162" spans="1:6" x14ac:dyDescent="0.3">
      <c r="A162" s="26" t="s">
        <v>180</v>
      </c>
      <c r="B162" s="102" t="s">
        <v>132</v>
      </c>
      <c r="C162" s="51">
        <f>C150-C154-C18</f>
        <v>106536534.56599998</v>
      </c>
      <c r="D162" s="51">
        <v>61071667.037999995</v>
      </c>
      <c r="E162" s="41"/>
    </row>
    <row r="163" spans="1:6" x14ac:dyDescent="0.3">
      <c r="A163" s="26" t="s">
        <v>181</v>
      </c>
      <c r="B163" s="102" t="s">
        <v>133</v>
      </c>
      <c r="C163" s="51">
        <f>C151-C155-C159</f>
        <v>37108940.034999996</v>
      </c>
      <c r="D163" s="51">
        <v>14533653.98</v>
      </c>
      <c r="E163" s="41"/>
      <c r="F163" s="41"/>
    </row>
    <row r="164" spans="1:6" x14ac:dyDescent="0.3">
      <c r="A164" s="26" t="s">
        <v>182</v>
      </c>
      <c r="B164" s="102" t="s">
        <v>134</v>
      </c>
      <c r="C164" s="104">
        <f>C152-C156-C160</f>
        <v>0</v>
      </c>
      <c r="D164" s="104">
        <v>0</v>
      </c>
      <c r="E164" s="38"/>
    </row>
    <row r="165" spans="1:6" x14ac:dyDescent="0.3">
      <c r="A165" s="26">
        <v>5</v>
      </c>
      <c r="B165" s="22" t="s">
        <v>139</v>
      </c>
      <c r="C165" s="103">
        <f>C149/C81*100</f>
        <v>2.1373862097627438</v>
      </c>
      <c r="D165" s="103">
        <f>(D149/D105)*100</f>
        <v>1.3250194051617303</v>
      </c>
      <c r="E165" s="41"/>
    </row>
    <row r="166" spans="1:6" x14ac:dyDescent="0.3">
      <c r="A166" s="26">
        <v>6</v>
      </c>
      <c r="B166" s="22" t="s">
        <v>140</v>
      </c>
      <c r="C166" s="103">
        <f>C161/(C81-C153-C157)*100</f>
        <v>0.94352607214396622</v>
      </c>
      <c r="D166" s="81">
        <f>((D161)/(D105-D157-D153))*100</f>
        <v>0.52336041502534758</v>
      </c>
    </row>
    <row r="167" spans="1:6" x14ac:dyDescent="0.3">
      <c r="A167" s="26">
        <v>7</v>
      </c>
      <c r="B167" s="22" t="s">
        <v>141</v>
      </c>
      <c r="C167" s="103">
        <f>C168+C169</f>
        <v>150367559.11275005</v>
      </c>
      <c r="D167" s="103">
        <f>D168+D169</f>
        <v>141438809.60130003</v>
      </c>
      <c r="E167" s="105"/>
      <c r="F167" s="38"/>
    </row>
    <row r="168" spans="1:6" x14ac:dyDescent="0.3">
      <c r="A168" s="26" t="s">
        <v>180</v>
      </c>
      <c r="B168" s="102" t="s">
        <v>142</v>
      </c>
      <c r="C168" s="51">
        <v>134678930.36340004</v>
      </c>
      <c r="D168" s="51">
        <v>126885718.24320003</v>
      </c>
      <c r="E168" s="38"/>
    </row>
    <row r="169" spans="1:6" x14ac:dyDescent="0.3">
      <c r="A169" s="26" t="s">
        <v>181</v>
      </c>
      <c r="B169" s="102" t="s">
        <v>143</v>
      </c>
      <c r="C169" s="51">
        <v>15688628.74935</v>
      </c>
      <c r="D169" s="51">
        <v>14553091.358100001</v>
      </c>
      <c r="E169" s="41"/>
    </row>
    <row r="170" spans="1:6" x14ac:dyDescent="0.3">
      <c r="A170" s="127"/>
      <c r="B170" s="106"/>
      <c r="C170" s="107"/>
      <c r="D170" s="107"/>
      <c r="E170" s="41"/>
    </row>
    <row r="171" spans="1:6" s="129" customFormat="1" x14ac:dyDescent="0.3">
      <c r="A171" s="127"/>
      <c r="B171" s="106"/>
      <c r="C171" s="107"/>
      <c r="D171" s="107"/>
      <c r="E171" s="128"/>
    </row>
    <row r="172" spans="1:6" s="111" customFormat="1" x14ac:dyDescent="0.3">
      <c r="A172" s="108" t="s">
        <v>144</v>
      </c>
      <c r="B172" s="109"/>
      <c r="C172" s="107"/>
      <c r="D172" s="107"/>
      <c r="E172" s="110"/>
    </row>
    <row r="173" spans="1:6" s="111" customFormat="1" x14ac:dyDescent="0.3">
      <c r="A173" s="139" t="s">
        <v>145</v>
      </c>
      <c r="B173" s="140"/>
      <c r="C173" s="107"/>
      <c r="D173" s="107"/>
      <c r="E173" s="110"/>
    </row>
    <row r="174" spans="1:6" s="111" customFormat="1" ht="26" x14ac:dyDescent="0.3">
      <c r="A174" s="112" t="s">
        <v>146</v>
      </c>
      <c r="B174" s="51">
        <v>105181611</v>
      </c>
      <c r="C174" s="107"/>
      <c r="D174" s="107"/>
      <c r="E174" s="110"/>
    </row>
    <row r="175" spans="1:6" s="111" customFormat="1" ht="26" x14ac:dyDescent="0.3">
      <c r="A175" s="112" t="s">
        <v>147</v>
      </c>
      <c r="B175" s="51">
        <v>280627607.58999997</v>
      </c>
      <c r="C175" s="107"/>
      <c r="D175" s="107"/>
      <c r="E175" s="110"/>
    </row>
    <row r="176" spans="1:6" s="111" customFormat="1" x14ac:dyDescent="0.3">
      <c r="A176" s="112" t="s">
        <v>148</v>
      </c>
      <c r="B176" s="51">
        <v>191382.87</v>
      </c>
      <c r="C176" s="107"/>
      <c r="D176" s="107"/>
      <c r="E176" s="110"/>
    </row>
    <row r="177" spans="1:9" s="111" customFormat="1" x14ac:dyDescent="0.3">
      <c r="A177" s="112" t="s">
        <v>149</v>
      </c>
      <c r="B177" s="51">
        <f>SUM(B174:B176)</f>
        <v>386000601.45999998</v>
      </c>
      <c r="C177" s="107"/>
      <c r="D177" s="107"/>
      <c r="E177" s="110"/>
    </row>
    <row r="178" spans="1:9" s="111" customFormat="1" x14ac:dyDescent="0.3">
      <c r="A178" s="113"/>
      <c r="B178" s="107"/>
      <c r="C178" s="107"/>
      <c r="D178" s="107"/>
      <c r="E178" s="110"/>
    </row>
    <row r="179" spans="1:9" s="111" customFormat="1" x14ac:dyDescent="0.3">
      <c r="A179" s="113"/>
      <c r="B179" s="107"/>
      <c r="C179" s="107"/>
      <c r="D179" s="107"/>
      <c r="E179" s="110"/>
    </row>
    <row r="180" spans="1:9" ht="20.25" customHeight="1" x14ac:dyDescent="0.3">
      <c r="A180" s="27"/>
      <c r="B180" s="114"/>
      <c r="C180" s="115"/>
      <c r="D180" s="107"/>
    </row>
    <row r="181" spans="1:9" x14ac:dyDescent="0.3">
      <c r="A181" s="95" t="s">
        <v>150</v>
      </c>
      <c r="B181" s="95"/>
      <c r="C181" s="95"/>
      <c r="D181" s="107"/>
      <c r="F181" s="41"/>
    </row>
    <row r="182" spans="1:9" x14ac:dyDescent="0.3">
      <c r="A182" s="23" t="s">
        <v>151</v>
      </c>
      <c r="B182" s="23" t="s">
        <v>152</v>
      </c>
      <c r="C182" s="116">
        <v>46203</v>
      </c>
      <c r="D182" s="25">
        <v>45838</v>
      </c>
    </row>
    <row r="183" spans="1:9" ht="26" x14ac:dyDescent="0.3">
      <c r="A183" s="80">
        <v>1</v>
      </c>
      <c r="B183" s="14" t="s">
        <v>153</v>
      </c>
      <c r="C183" s="84"/>
      <c r="D183" s="84"/>
    </row>
    <row r="184" spans="1:9" x14ac:dyDescent="0.3">
      <c r="A184" s="26" t="s">
        <v>180</v>
      </c>
      <c r="B184" s="12" t="s">
        <v>154</v>
      </c>
      <c r="C184" s="19">
        <v>100000000</v>
      </c>
      <c r="D184" s="19">
        <v>0</v>
      </c>
    </row>
    <row r="185" spans="1:9" x14ac:dyDescent="0.3">
      <c r="A185" s="26" t="s">
        <v>181</v>
      </c>
      <c r="B185" s="12" t="s">
        <v>155</v>
      </c>
      <c r="C185" s="29">
        <v>829334000</v>
      </c>
      <c r="D185" s="29">
        <v>1029334000</v>
      </c>
    </row>
    <row r="186" spans="1:9" x14ac:dyDescent="0.3">
      <c r="A186" s="26" t="s">
        <v>182</v>
      </c>
      <c r="B186" s="12" t="s">
        <v>156</v>
      </c>
      <c r="C186" s="28">
        <v>552315000</v>
      </c>
      <c r="D186" s="28">
        <v>400000000</v>
      </c>
    </row>
    <row r="187" spans="1:9" ht="14.5" customHeight="1" x14ac:dyDescent="0.3">
      <c r="A187" s="26" t="s">
        <v>183</v>
      </c>
      <c r="B187" s="12" t="s">
        <v>157</v>
      </c>
      <c r="C187" s="117">
        <v>0</v>
      </c>
      <c r="D187" s="28">
        <v>70000000</v>
      </c>
      <c r="H187" s="118"/>
      <c r="I187" s="118"/>
    </row>
    <row r="188" spans="1:9" ht="14.5" customHeight="1" x14ac:dyDescent="0.3">
      <c r="A188" s="11"/>
      <c r="B188" s="119" t="s">
        <v>158</v>
      </c>
      <c r="C188" s="84">
        <f>SUM(C184:C187)</f>
        <v>1481649000</v>
      </c>
      <c r="D188" s="84">
        <f>SUM(D184:D187)</f>
        <v>1499334000</v>
      </c>
    </row>
    <row r="189" spans="1:9" x14ac:dyDescent="0.3">
      <c r="A189" s="4">
        <v>2</v>
      </c>
      <c r="B189" s="14" t="s">
        <v>159</v>
      </c>
      <c r="C189" s="29"/>
      <c r="D189" s="29"/>
    </row>
    <row r="190" spans="1:9" x14ac:dyDescent="0.3">
      <c r="A190" s="26" t="s">
        <v>184</v>
      </c>
      <c r="B190" s="12" t="s">
        <v>91</v>
      </c>
      <c r="C190" s="19">
        <v>0</v>
      </c>
      <c r="D190" s="19">
        <v>0</v>
      </c>
    </row>
    <row r="191" spans="1:9" x14ac:dyDescent="0.3">
      <c r="A191" s="26" t="s">
        <v>185</v>
      </c>
      <c r="B191" s="12" t="s">
        <v>92</v>
      </c>
      <c r="C191" s="19">
        <v>0</v>
      </c>
      <c r="D191" s="19">
        <v>0</v>
      </c>
    </row>
    <row r="192" spans="1:9" x14ac:dyDescent="0.3">
      <c r="A192" s="26" t="s">
        <v>186</v>
      </c>
      <c r="B192" s="12" t="s">
        <v>94</v>
      </c>
      <c r="C192" s="29">
        <v>42714272.899999999</v>
      </c>
      <c r="D192" s="29">
        <v>37714281</v>
      </c>
    </row>
    <row r="193" spans="1:7" x14ac:dyDescent="0.3">
      <c r="A193" s="26" t="s">
        <v>187</v>
      </c>
      <c r="B193" s="12" t="s">
        <v>95</v>
      </c>
      <c r="C193" s="28">
        <v>7750000</v>
      </c>
      <c r="D193" s="28">
        <v>7750000</v>
      </c>
    </row>
    <row r="194" spans="1:7" x14ac:dyDescent="0.3">
      <c r="A194" s="120" t="s">
        <v>160</v>
      </c>
      <c r="B194" s="121"/>
      <c r="C194" s="122"/>
      <c r="D194" s="122"/>
    </row>
    <row r="195" spans="1:7" x14ac:dyDescent="0.3">
      <c r="A195" s="26" t="s">
        <v>188</v>
      </c>
      <c r="B195" s="12" t="s">
        <v>135</v>
      </c>
      <c r="C195" s="19">
        <v>0</v>
      </c>
      <c r="D195" s="19">
        <v>0</v>
      </c>
    </row>
    <row r="196" spans="1:7" x14ac:dyDescent="0.3">
      <c r="A196" s="4">
        <v>3</v>
      </c>
      <c r="B196" s="14" t="s">
        <v>161</v>
      </c>
      <c r="C196" s="29"/>
      <c r="D196" s="29"/>
    </row>
    <row r="197" spans="1:7" x14ac:dyDescent="0.3">
      <c r="A197" s="26" t="s">
        <v>189</v>
      </c>
      <c r="B197" s="12" t="s">
        <v>162</v>
      </c>
      <c r="C197" s="28">
        <v>307158091.79999995</v>
      </c>
      <c r="D197" s="28">
        <v>293081302.29000002</v>
      </c>
    </row>
    <row r="198" spans="1:7" ht="13.25" customHeight="1" x14ac:dyDescent="0.3">
      <c r="A198" s="120" t="s">
        <v>160</v>
      </c>
      <c r="B198" s="121"/>
      <c r="C198" s="122"/>
      <c r="D198" s="122"/>
      <c r="E198" s="30"/>
    </row>
    <row r="199" spans="1:7" x14ac:dyDescent="0.3">
      <c r="A199" s="26" t="s">
        <v>190</v>
      </c>
      <c r="B199" s="12" t="s">
        <v>163</v>
      </c>
      <c r="C199" s="28">
        <v>221427783.00999999</v>
      </c>
      <c r="D199" s="28">
        <v>195900145.63</v>
      </c>
    </row>
    <row r="200" spans="1:7" x14ac:dyDescent="0.3">
      <c r="A200" s="26" t="s">
        <v>191</v>
      </c>
      <c r="B200" s="12" t="s">
        <v>164</v>
      </c>
      <c r="C200" s="31">
        <f>C197-C199</f>
        <v>85730308.789999962</v>
      </c>
      <c r="D200" s="31">
        <f>D197-D199</f>
        <v>97181156.660000026</v>
      </c>
    </row>
    <row r="202" spans="1:7" ht="15" customHeight="1" x14ac:dyDescent="0.3">
      <c r="A202" s="123" t="s">
        <v>165</v>
      </c>
      <c r="B202" s="95"/>
      <c r="C202" s="95"/>
      <c r="D202" s="95"/>
      <c r="E202" s="95"/>
    </row>
    <row r="203" spans="1:7" x14ac:dyDescent="0.3">
      <c r="A203" s="141"/>
      <c r="B203" s="131" t="s">
        <v>166</v>
      </c>
      <c r="C203" s="131"/>
      <c r="D203" s="131" t="s">
        <v>167</v>
      </c>
      <c r="E203" s="131"/>
      <c r="F203" s="131" t="s">
        <v>168</v>
      </c>
      <c r="G203" s="131"/>
    </row>
    <row r="204" spans="1:7" x14ac:dyDescent="0.3">
      <c r="A204" s="141"/>
      <c r="B204" s="37">
        <v>46203</v>
      </c>
      <c r="C204" s="25">
        <v>45838</v>
      </c>
      <c r="D204" s="37">
        <v>46203</v>
      </c>
      <c r="E204" s="25">
        <v>45838</v>
      </c>
      <c r="F204" s="37">
        <v>46203</v>
      </c>
      <c r="G204" s="25">
        <v>45838</v>
      </c>
    </row>
    <row r="205" spans="1:7" ht="39" x14ac:dyDescent="0.3">
      <c r="A205" s="21" t="s">
        <v>169</v>
      </c>
      <c r="B205" s="78">
        <v>615892054.9000001</v>
      </c>
      <c r="C205" s="78">
        <v>615892054.9000001</v>
      </c>
      <c r="D205" s="78">
        <v>322883582.88999999</v>
      </c>
      <c r="E205" s="78">
        <v>322883582.88999999</v>
      </c>
      <c r="F205" s="78">
        <v>187397939.56</v>
      </c>
      <c r="G205" s="78">
        <v>187397939.56</v>
      </c>
    </row>
    <row r="206" spans="1:7" ht="26" x14ac:dyDescent="0.3">
      <c r="A206" s="21" t="s">
        <v>170</v>
      </c>
      <c r="B206" s="78">
        <v>1413000000</v>
      </c>
      <c r="C206" s="78">
        <v>1413000000</v>
      </c>
      <c r="D206" s="51">
        <v>468957806</v>
      </c>
      <c r="E206" s="51">
        <v>468957806</v>
      </c>
      <c r="F206" s="51">
        <v>144230220.43000001</v>
      </c>
      <c r="G206" s="51">
        <v>144230220.43000001</v>
      </c>
    </row>
    <row r="207" spans="1:7" x14ac:dyDescent="0.3">
      <c r="A207" s="21" t="s">
        <v>171</v>
      </c>
      <c r="B207" s="78">
        <v>950000000</v>
      </c>
      <c r="C207" s="78">
        <v>700000000</v>
      </c>
      <c r="D207" s="78"/>
      <c r="E207" s="78"/>
      <c r="F207" s="78"/>
      <c r="G207" s="78"/>
    </row>
    <row r="208" spans="1:7" ht="11.25" customHeight="1" x14ac:dyDescent="0.3"/>
    <row r="209" spans="1:7" ht="11.25" customHeight="1" x14ac:dyDescent="0.3"/>
    <row r="210" spans="1:7" x14ac:dyDescent="0.3">
      <c r="A210" s="95" t="s">
        <v>172</v>
      </c>
      <c r="B210" s="95"/>
      <c r="C210" s="95"/>
    </row>
    <row r="211" spans="1:7" x14ac:dyDescent="0.3">
      <c r="A211" s="5" t="s">
        <v>1</v>
      </c>
      <c r="B211" s="14" t="s">
        <v>173</v>
      </c>
      <c r="C211" s="37">
        <v>46203</v>
      </c>
      <c r="D211" s="25">
        <v>45838</v>
      </c>
    </row>
    <row r="212" spans="1:7" ht="15" customHeight="1" x14ac:dyDescent="0.3">
      <c r="A212" s="26">
        <v>1</v>
      </c>
      <c r="B212" s="12" t="s">
        <v>174</v>
      </c>
      <c r="C212" s="51"/>
      <c r="D212" s="29"/>
    </row>
    <row r="213" spans="1:7" ht="26" x14ac:dyDescent="0.3">
      <c r="A213" s="26" t="s">
        <v>180</v>
      </c>
      <c r="B213" s="13" t="s">
        <v>175</v>
      </c>
      <c r="C213" s="51">
        <v>13423070168.830008</v>
      </c>
      <c r="D213" s="51">
        <v>13678682312.379999</v>
      </c>
      <c r="E213" s="126"/>
    </row>
    <row r="214" spans="1:7" ht="33.65" customHeight="1" x14ac:dyDescent="0.3">
      <c r="A214" s="26" t="s">
        <v>181</v>
      </c>
      <c r="B214" s="12" t="s">
        <v>176</v>
      </c>
      <c r="C214" s="51">
        <v>1989926750.2700016</v>
      </c>
      <c r="D214" s="51">
        <v>887361695.59000027</v>
      </c>
      <c r="E214" s="38"/>
    </row>
    <row r="215" spans="1:7" x14ac:dyDescent="0.3">
      <c r="A215" s="26" t="s">
        <v>182</v>
      </c>
      <c r="B215" s="12" t="s">
        <v>177</v>
      </c>
      <c r="C215" s="117">
        <v>0</v>
      </c>
      <c r="D215" s="117">
        <v>0</v>
      </c>
    </row>
    <row r="216" spans="1:7" x14ac:dyDescent="0.3">
      <c r="A216" s="26">
        <v>2</v>
      </c>
      <c r="B216" s="12" t="s">
        <v>178</v>
      </c>
      <c r="C216" s="117">
        <v>0</v>
      </c>
      <c r="D216" s="117">
        <v>0</v>
      </c>
    </row>
    <row r="217" spans="1:7" x14ac:dyDescent="0.3">
      <c r="A217" s="26">
        <v>3</v>
      </c>
      <c r="B217" s="14" t="s">
        <v>179</v>
      </c>
      <c r="C217" s="31">
        <f>C213+C214</f>
        <v>15412996919.10001</v>
      </c>
      <c r="D217" s="31">
        <f>D213+D214</f>
        <v>14566044007.969999</v>
      </c>
      <c r="E217" s="38"/>
    </row>
    <row r="218" spans="1:7" ht="9.65" customHeight="1" x14ac:dyDescent="0.3"/>
    <row r="219" spans="1:7" x14ac:dyDescent="0.3">
      <c r="C219" s="38"/>
      <c r="E219" s="34"/>
      <c r="F219" s="34"/>
      <c r="G219" s="34"/>
    </row>
    <row r="220" spans="1:7" x14ac:dyDescent="0.3">
      <c r="C220" s="38"/>
      <c r="E220" s="34"/>
      <c r="G220" s="38"/>
    </row>
    <row r="221" spans="1:7" x14ac:dyDescent="0.3">
      <c r="E221" s="34"/>
    </row>
    <row r="222" spans="1:7" x14ac:dyDescent="0.3">
      <c r="E222" s="34"/>
    </row>
    <row r="223" spans="1:7" x14ac:dyDescent="0.3">
      <c r="E223" s="34"/>
    </row>
  </sheetData>
  <sheetProtection algorithmName="SHA-512" hashValue="9jmA7yxo76bX+pUmpVN3viy7FtVlKEVPk/YAN0hhPYVXkRNGA4JkG0yN75LIcA/hPjdbVWvfjekLntD9XGjqrQ==" saltValue="HA3uMqnxIquSHMy95SElLg==" spinCount="100000" sheet="1" objects="1" scenarios="1"/>
  <mergeCells count="12">
    <mergeCell ref="F203:G203"/>
    <mergeCell ref="A29:A31"/>
    <mergeCell ref="B29:B31"/>
    <mergeCell ref="C29:C31"/>
    <mergeCell ref="E29:E31"/>
    <mergeCell ref="C60:D60"/>
    <mergeCell ref="E60:F60"/>
    <mergeCell ref="A61:B61"/>
    <mergeCell ref="A173:B173"/>
    <mergeCell ref="A203:A204"/>
    <mergeCell ref="B203:C203"/>
    <mergeCell ref="D203:E203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2026-08-24T04:38:00Z</dcterms:modified>
</cp:coreProperties>
</file>